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Rekapitulace stavby" sheetId="1" r:id="rId1"/>
    <sheet name="1 - komunikace" sheetId="2" r:id="rId2"/>
    <sheet name="2 - vedlejší rozpočtové n..." sheetId="3" r:id="rId3"/>
    <sheet name="Seznam figur" sheetId="4" r:id="rId4"/>
  </sheets>
  <definedNames>
    <definedName name="_xlnm._FilterDatabase" localSheetId="1" hidden="1">'1 - komunikace'!$C$124:$K$340</definedName>
    <definedName name="_xlnm._FilterDatabase" localSheetId="2" hidden="1">'2 - vedlejší rozpočtové n...'!$C$123:$K$147</definedName>
    <definedName name="_xlnm.Print_Titles" localSheetId="1">'1 - komunikace'!$124:$124</definedName>
    <definedName name="_xlnm.Print_Titles" localSheetId="2">'2 - vedlejší rozpočtové n...'!$123:$123</definedName>
    <definedName name="_xlnm.Print_Titles" localSheetId="0">'Rekapitulace stavby'!$92:$92</definedName>
    <definedName name="_xlnm.Print_Titles" localSheetId="3">'Seznam figur'!$9:$9</definedName>
    <definedName name="_xlnm.Print_Area" localSheetId="1">'1 - komunikace'!$C$112:$K$340</definedName>
    <definedName name="_xlnm.Print_Area" localSheetId="2">'2 - vedlejší rozpočtové n...'!$C$111:$K$147</definedName>
    <definedName name="_xlnm.Print_Area" localSheetId="0">'Rekapitulace stavby'!$D$4:$AO$76,'Rekapitulace stavby'!$C$82:$AQ$97</definedName>
    <definedName name="_xlnm.Print_Area" localSheetId="3">'Seznam figur'!$C$4:$G$51</definedName>
  </definedNames>
  <calcPr calcId="145621"/>
</workbook>
</file>

<file path=xl/calcChain.xml><?xml version="1.0" encoding="utf-8"?>
<calcChain xmlns="http://schemas.openxmlformats.org/spreadsheetml/2006/main">
  <c r="D7" i="4" l="1"/>
  <c r="J37" i="3"/>
  <c r="J36" i="3"/>
  <c r="AY96" i="1" s="1"/>
  <c r="J35" i="3"/>
  <c r="AX96" i="1" s="1"/>
  <c r="BI147" i="3"/>
  <c r="BH147" i="3"/>
  <c r="BG147" i="3"/>
  <c r="BF147" i="3"/>
  <c r="T147" i="3"/>
  <c r="T146" i="3" s="1"/>
  <c r="R147" i="3"/>
  <c r="R146" i="3" s="1"/>
  <c r="P147" i="3"/>
  <c r="P146" i="3" s="1"/>
  <c r="BI145" i="3"/>
  <c r="BH145" i="3"/>
  <c r="BG145" i="3"/>
  <c r="BF145" i="3"/>
  <c r="T145" i="3"/>
  <c r="T144" i="3" s="1"/>
  <c r="R145" i="3"/>
  <c r="R144" i="3" s="1"/>
  <c r="P145" i="3"/>
  <c r="P144" i="3" s="1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T128" i="3"/>
  <c r="R129" i="3"/>
  <c r="R128" i="3"/>
  <c r="P129" i="3"/>
  <c r="P128" i="3"/>
  <c r="BI127" i="3"/>
  <c r="BH127" i="3"/>
  <c r="BG127" i="3"/>
  <c r="BF127" i="3"/>
  <c r="T127" i="3"/>
  <c r="T126" i="3"/>
  <c r="T125" i="3" s="1"/>
  <c r="R127" i="3"/>
  <c r="R126" i="3" s="1"/>
  <c r="R125" i="3" s="1"/>
  <c r="P127" i="3"/>
  <c r="P126" i="3"/>
  <c r="P125" i="3" s="1"/>
  <c r="F118" i="3"/>
  <c r="E116" i="3"/>
  <c r="F89" i="3"/>
  <c r="E87" i="3"/>
  <c r="J24" i="3"/>
  <c r="E24" i="3"/>
  <c r="J121" i="3"/>
  <c r="J23" i="3"/>
  <c r="J21" i="3"/>
  <c r="E21" i="3"/>
  <c r="J120" i="3"/>
  <c r="J20" i="3"/>
  <c r="J18" i="3"/>
  <c r="E18" i="3"/>
  <c r="F92" i="3"/>
  <c r="J17" i="3"/>
  <c r="J15" i="3"/>
  <c r="E15" i="3"/>
  <c r="F120" i="3"/>
  <c r="J14" i="3"/>
  <c r="J12" i="3"/>
  <c r="J118" i="3" s="1"/>
  <c r="E7" i="3"/>
  <c r="E85" i="3" s="1"/>
  <c r="J37" i="2"/>
  <c r="J36" i="2"/>
  <c r="AY95" i="1"/>
  <c r="J35" i="2"/>
  <c r="AX95" i="1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T330" i="2"/>
  <c r="R331" i="2"/>
  <c r="R330" i="2"/>
  <c r="P331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T192" i="2"/>
  <c r="R193" i="2"/>
  <c r="R192" i="2"/>
  <c r="P193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F119" i="2"/>
  <c r="E117" i="2"/>
  <c r="F89" i="2"/>
  <c r="E87" i="2"/>
  <c r="J24" i="2"/>
  <c r="E24" i="2"/>
  <c r="J122" i="2" s="1"/>
  <c r="J23" i="2"/>
  <c r="J21" i="2"/>
  <c r="E21" i="2"/>
  <c r="J91" i="2" s="1"/>
  <c r="J20" i="2"/>
  <c r="J18" i="2"/>
  <c r="E18" i="2"/>
  <c r="F92" i="2" s="1"/>
  <c r="J17" i="2"/>
  <c r="J15" i="2"/>
  <c r="E15" i="2"/>
  <c r="F91" i="2" s="1"/>
  <c r="J14" i="2"/>
  <c r="J12" i="2"/>
  <c r="J119" i="2"/>
  <c r="E7" i="2"/>
  <c r="E115" i="2"/>
  <c r="L90" i="1"/>
  <c r="AM90" i="1"/>
  <c r="AM89" i="1"/>
  <c r="L89" i="1"/>
  <c r="AM87" i="1"/>
  <c r="L87" i="1"/>
  <c r="L85" i="1"/>
  <c r="L84" i="1"/>
  <c r="J147" i="3"/>
  <c r="J145" i="3"/>
  <c r="BK143" i="3"/>
  <c r="J142" i="3"/>
  <c r="BK141" i="3"/>
  <c r="BK139" i="3"/>
  <c r="BK138" i="3"/>
  <c r="BK137" i="3"/>
  <c r="J136" i="3"/>
  <c r="J133" i="3"/>
  <c r="BK132" i="3"/>
  <c r="BK131" i="3"/>
  <c r="J129" i="3"/>
  <c r="BK127" i="3"/>
  <c r="BK334" i="2"/>
  <c r="BK333" i="2"/>
  <c r="J331" i="2"/>
  <c r="J328" i="2"/>
  <c r="BK327" i="2"/>
  <c r="J325" i="2"/>
  <c r="BK324" i="2"/>
  <c r="BK323" i="2"/>
  <c r="J322" i="2"/>
  <c r="J321" i="2"/>
  <c r="BK320" i="2"/>
  <c r="BK319" i="2"/>
  <c r="J318" i="2"/>
  <c r="BK317" i="2"/>
  <c r="J316" i="2"/>
  <c r="J315" i="2"/>
  <c r="J314" i="2"/>
  <c r="BK311" i="2"/>
  <c r="J310" i="2"/>
  <c r="BK309" i="2"/>
  <c r="J307" i="2"/>
  <c r="BK302" i="2"/>
  <c r="J299" i="2"/>
  <c r="BK297" i="2"/>
  <c r="J286" i="2"/>
  <c r="J284" i="2"/>
  <c r="BK283" i="2"/>
  <c r="J281" i="2"/>
  <c r="BK280" i="2"/>
  <c r="BK275" i="2"/>
  <c r="J273" i="2"/>
  <c r="BK267" i="2"/>
  <c r="BK266" i="2"/>
  <c r="J265" i="2"/>
  <c r="J264" i="2"/>
  <c r="BK262" i="2"/>
  <c r="J261" i="2"/>
  <c r="J258" i="2"/>
  <c r="J252" i="2"/>
  <c r="BK250" i="2"/>
  <c r="J240" i="2"/>
  <c r="BK237" i="2"/>
  <c r="BK231" i="2"/>
  <c r="BK218" i="2"/>
  <c r="BK216" i="2"/>
  <c r="J214" i="2"/>
  <c r="BK212" i="2"/>
  <c r="BK204" i="2"/>
  <c r="J196" i="2"/>
  <c r="BK177" i="2"/>
  <c r="J174" i="2"/>
  <c r="J167" i="2"/>
  <c r="BK149" i="2"/>
  <c r="BK140" i="2"/>
  <c r="J139" i="2"/>
  <c r="J138" i="2"/>
  <c r="J135" i="2"/>
  <c r="J130" i="2"/>
  <c r="J128" i="2"/>
  <c r="BK147" i="3"/>
  <c r="BK145" i="3"/>
  <c r="J143" i="3"/>
  <c r="BK142" i="3"/>
  <c r="J139" i="3"/>
  <c r="J138" i="3"/>
  <c r="J137" i="3"/>
  <c r="BK136" i="3"/>
  <c r="BK135" i="3"/>
  <c r="J135" i="3"/>
  <c r="BK133" i="3"/>
  <c r="J132" i="3"/>
  <c r="J131" i="3"/>
  <c r="BK129" i="3"/>
  <c r="J127" i="3"/>
  <c r="BK338" i="2"/>
  <c r="J337" i="2"/>
  <c r="BK331" i="2"/>
  <c r="BK329" i="2"/>
  <c r="BK328" i="2"/>
  <c r="J327" i="2"/>
  <c r="J326" i="2"/>
  <c r="J324" i="2"/>
  <c r="BK322" i="2"/>
  <c r="J320" i="2"/>
  <c r="J319" i="2"/>
  <c r="BK316" i="2"/>
  <c r="BK308" i="2"/>
  <c r="BK307" i="2"/>
  <c r="J306" i="2"/>
  <c r="J302" i="2"/>
  <c r="BK299" i="2"/>
  <c r="BK296" i="2"/>
  <c r="J293" i="2"/>
  <c r="J291" i="2"/>
  <c r="J290" i="2"/>
  <c r="J287" i="2"/>
  <c r="BK286" i="2"/>
  <c r="BK285" i="2"/>
  <c r="BK284" i="2"/>
  <c r="BK282" i="2"/>
  <c r="BK281" i="2"/>
  <c r="J280" i="2"/>
  <c r="BK279" i="2"/>
  <c r="J275" i="2"/>
  <c r="BK273" i="2"/>
  <c r="J269" i="2"/>
  <c r="J266" i="2"/>
  <c r="BK264" i="2"/>
  <c r="J263" i="2"/>
  <c r="BK261" i="2"/>
  <c r="J259" i="2"/>
  <c r="BK256" i="2"/>
  <c r="BK255" i="2"/>
  <c r="BK252" i="2"/>
  <c r="BK248" i="2"/>
  <c r="J244" i="2"/>
  <c r="BK242" i="2"/>
  <c r="J237" i="2"/>
  <c r="J234" i="2"/>
  <c r="J231" i="2"/>
  <c r="J228" i="2"/>
  <c r="BK225" i="2"/>
  <c r="BK223" i="2"/>
  <c r="J220" i="2"/>
  <c r="J218" i="2"/>
  <c r="BK214" i="2"/>
  <c r="J210" i="2"/>
  <c r="J207" i="2"/>
  <c r="J200" i="2"/>
  <c r="BK193" i="2"/>
  <c r="J189" i="2"/>
  <c r="BK187" i="2"/>
  <c r="J183" i="2"/>
  <c r="J181" i="2"/>
  <c r="BK174" i="2"/>
  <c r="J171" i="2"/>
  <c r="BK164" i="2"/>
  <c r="BK161" i="2"/>
  <c r="BK158" i="2"/>
  <c r="J146" i="2"/>
  <c r="J140" i="2"/>
  <c r="J132" i="2"/>
  <c r="AS94" i="1"/>
  <c r="J141" i="3"/>
  <c r="J338" i="2"/>
  <c r="BK337" i="2"/>
  <c r="J334" i="2"/>
  <c r="J333" i="2"/>
  <c r="J329" i="2"/>
  <c r="BK326" i="2"/>
  <c r="BK325" i="2"/>
  <c r="J323" i="2"/>
  <c r="BK321" i="2"/>
  <c r="BK318" i="2"/>
  <c r="J317" i="2"/>
  <c r="BK315" i="2"/>
  <c r="BK314" i="2"/>
  <c r="J311" i="2"/>
  <c r="BK310" i="2"/>
  <c r="J309" i="2"/>
  <c r="J308" i="2"/>
  <c r="BK306" i="2"/>
  <c r="J297" i="2"/>
  <c r="J296" i="2"/>
  <c r="BK293" i="2"/>
  <c r="BK291" i="2"/>
  <c r="BK290" i="2"/>
  <c r="BK287" i="2"/>
  <c r="J285" i="2"/>
  <c r="J283" i="2"/>
  <c r="J282" i="2"/>
  <c r="J279" i="2"/>
  <c r="BK269" i="2"/>
  <c r="J267" i="2"/>
  <c r="BK265" i="2"/>
  <c r="BK263" i="2"/>
  <c r="J262" i="2"/>
  <c r="J260" i="2"/>
  <c r="J257" i="2"/>
  <c r="J242" i="2"/>
  <c r="BK228" i="2"/>
  <c r="J223" i="2"/>
  <c r="BK210" i="2"/>
  <c r="BK200" i="2"/>
  <c r="BK196" i="2"/>
  <c r="J190" i="2"/>
  <c r="BK189" i="2"/>
  <c r="J188" i="2"/>
  <c r="BK180" i="2"/>
  <c r="BK171" i="2"/>
  <c r="J158" i="2"/>
  <c r="BK146" i="2"/>
  <c r="BK138" i="2"/>
  <c r="BK135" i="2"/>
  <c r="BK130" i="2"/>
  <c r="BK260" i="2"/>
  <c r="BK259" i="2"/>
  <c r="BK258" i="2"/>
  <c r="BK257" i="2"/>
  <c r="J256" i="2"/>
  <c r="J255" i="2"/>
  <c r="J250" i="2"/>
  <c r="J248" i="2"/>
  <c r="BK244" i="2"/>
  <c r="BK240" i="2"/>
  <c r="BK234" i="2"/>
  <c r="J225" i="2"/>
  <c r="BK220" i="2"/>
  <c r="J216" i="2"/>
  <c r="J212" i="2"/>
  <c r="BK207" i="2"/>
  <c r="J204" i="2"/>
  <c r="J193" i="2"/>
  <c r="BK190" i="2"/>
  <c r="BK188" i="2"/>
  <c r="J187" i="2"/>
  <c r="BK183" i="2"/>
  <c r="BK181" i="2"/>
  <c r="J180" i="2"/>
  <c r="J177" i="2"/>
  <c r="BK167" i="2"/>
  <c r="J164" i="2"/>
  <c r="J161" i="2"/>
  <c r="J149" i="2"/>
  <c r="BK139" i="2"/>
  <c r="BK132" i="2"/>
  <c r="BK128" i="2"/>
  <c r="P127" i="2" l="1"/>
  <c r="BK195" i="2"/>
  <c r="J195" i="2" s="1"/>
  <c r="J100" i="2" s="1"/>
  <c r="R195" i="2"/>
  <c r="P247" i="2"/>
  <c r="P305" i="2"/>
  <c r="P268" i="2"/>
  <c r="R127" i="2"/>
  <c r="P195" i="2"/>
  <c r="BK247" i="2"/>
  <c r="J247" i="2"/>
  <c r="J101" i="2" s="1"/>
  <c r="T247" i="2"/>
  <c r="R305" i="2"/>
  <c r="R268" i="2"/>
  <c r="R332" i="2"/>
  <c r="BK134" i="3"/>
  <c r="J134" i="3" s="1"/>
  <c r="J101" i="3" s="1"/>
  <c r="R134" i="3"/>
  <c r="R140" i="3"/>
  <c r="R130" i="3" s="1"/>
  <c r="R124" i="3" s="1"/>
  <c r="BK127" i="2"/>
  <c r="J127" i="2"/>
  <c r="J98" i="2" s="1"/>
  <c r="T127" i="2"/>
  <c r="T195" i="2"/>
  <c r="R247" i="2"/>
  <c r="BK305" i="2"/>
  <c r="J305" i="2"/>
  <c r="J103" i="2" s="1"/>
  <c r="T305" i="2"/>
  <c r="T268" i="2" s="1"/>
  <c r="BK332" i="2"/>
  <c r="J332" i="2" s="1"/>
  <c r="J105" i="2" s="1"/>
  <c r="P332" i="2"/>
  <c r="T332" i="2"/>
  <c r="P134" i="3"/>
  <c r="P130" i="3"/>
  <c r="P124" i="3" s="1"/>
  <c r="AU96" i="1" s="1"/>
  <c r="T134" i="3"/>
  <c r="BK140" i="3"/>
  <c r="J140" i="3" s="1"/>
  <c r="J102" i="3" s="1"/>
  <c r="P140" i="3"/>
  <c r="T140" i="3"/>
  <c r="T130" i="3" s="1"/>
  <c r="T124" i="3" s="1"/>
  <c r="J89" i="2"/>
  <c r="J92" i="2"/>
  <c r="F121" i="2"/>
  <c r="F122" i="2"/>
  <c r="BE132" i="2"/>
  <c r="BE140" i="2"/>
  <c r="BE149" i="2"/>
  <c r="BE187" i="2"/>
  <c r="BE189" i="2"/>
  <c r="BE193" i="2"/>
  <c r="BE196" i="2"/>
  <c r="BE223" i="2"/>
  <c r="BE228" i="2"/>
  <c r="BE252" i="2"/>
  <c r="E85" i="2"/>
  <c r="BE139" i="2"/>
  <c r="BE161" i="2"/>
  <c r="BE174" i="2"/>
  <c r="BE181" i="2"/>
  <c r="BE183" i="2"/>
  <c r="BE204" i="2"/>
  <c r="BE212" i="2"/>
  <c r="BE214" i="2"/>
  <c r="BE216" i="2"/>
  <c r="BE218" i="2"/>
  <c r="BE231" i="2"/>
  <c r="BE234" i="2"/>
  <c r="BE237" i="2"/>
  <c r="BE242" i="2"/>
  <c r="BE250" i="2"/>
  <c r="BE258" i="2"/>
  <c r="BE262" i="2"/>
  <c r="BE264" i="2"/>
  <c r="BE267" i="2"/>
  <c r="BE281" i="2"/>
  <c r="BE286" i="2"/>
  <c r="BE291" i="2"/>
  <c r="BE296" i="2"/>
  <c r="BE299" i="2"/>
  <c r="BE302" i="2"/>
  <c r="BE307" i="2"/>
  <c r="BE309" i="2"/>
  <c r="BE324" i="2"/>
  <c r="BE326" i="2"/>
  <c r="BE329" i="2"/>
  <c r="BE331" i="2"/>
  <c r="J121" i="2"/>
  <c r="BE128" i="2"/>
  <c r="BE130" i="2"/>
  <c r="BE135" i="2"/>
  <c r="BE138" i="2"/>
  <c r="BE164" i="2"/>
  <c r="BE167" i="2"/>
  <c r="BE177" i="2"/>
  <c r="BE190" i="2"/>
  <c r="BE210" i="2"/>
  <c r="BE248" i="2"/>
  <c r="BE257" i="2"/>
  <c r="BE263" i="2"/>
  <c r="BE266" i="2"/>
  <c r="BE269" i="2"/>
  <c r="BE275" i="2"/>
  <c r="BE280" i="2"/>
  <c r="BE283" i="2"/>
  <c r="BE284" i="2"/>
  <c r="BE287" i="2"/>
  <c r="BE293" i="2"/>
  <c r="BE297" i="2"/>
  <c r="BE319" i="2"/>
  <c r="BE320" i="2"/>
  <c r="BE327" i="2"/>
  <c r="BE334" i="2"/>
  <c r="BE337" i="2"/>
  <c r="BE338" i="2"/>
  <c r="BK192" i="2"/>
  <c r="J192" i="2"/>
  <c r="J99" i="2" s="1"/>
  <c r="BK268" i="2"/>
  <c r="J268" i="2" s="1"/>
  <c r="J102" i="2" s="1"/>
  <c r="BK330" i="2"/>
  <c r="J330" i="2"/>
  <c r="J104" i="2" s="1"/>
  <c r="F91" i="3"/>
  <c r="E114" i="3"/>
  <c r="F121" i="3"/>
  <c r="BE131" i="3"/>
  <c r="BE132" i="3"/>
  <c r="BE141" i="3"/>
  <c r="BE142" i="3"/>
  <c r="BE143" i="3"/>
  <c r="BK126" i="3"/>
  <c r="J126" i="3" s="1"/>
  <c r="J98" i="3" s="1"/>
  <c r="BE146" i="2"/>
  <c r="BE158" i="2"/>
  <c r="BE171" i="2"/>
  <c r="BE180" i="2"/>
  <c r="BE188" i="2"/>
  <c r="BE200" i="2"/>
  <c r="BE207" i="2"/>
  <c r="BE220" i="2"/>
  <c r="BE225" i="2"/>
  <c r="BE240" i="2"/>
  <c r="BE244" i="2"/>
  <c r="BE255" i="2"/>
  <c r="BE256" i="2"/>
  <c r="BE259" i="2"/>
  <c r="BE260" i="2"/>
  <c r="BE261" i="2"/>
  <c r="BE265" i="2"/>
  <c r="BE273" i="2"/>
  <c r="BE279" i="2"/>
  <c r="BE282" i="2"/>
  <c r="BE285" i="2"/>
  <c r="BE290" i="2"/>
  <c r="BE306" i="2"/>
  <c r="BE308" i="2"/>
  <c r="BE310" i="2"/>
  <c r="BE311" i="2"/>
  <c r="BE314" i="2"/>
  <c r="BE315" i="2"/>
  <c r="BE316" i="2"/>
  <c r="BE317" i="2"/>
  <c r="BE318" i="2"/>
  <c r="BE321" i="2"/>
  <c r="BE322" i="2"/>
  <c r="BE323" i="2"/>
  <c r="BE325" i="2"/>
  <c r="BE328" i="2"/>
  <c r="BE333" i="2"/>
  <c r="J89" i="3"/>
  <c r="J91" i="3"/>
  <c r="J92" i="3"/>
  <c r="BE127" i="3"/>
  <c r="BE129" i="3"/>
  <c r="BE133" i="3"/>
  <c r="BE135" i="3"/>
  <c r="BE136" i="3"/>
  <c r="BE137" i="3"/>
  <c r="BE138" i="3"/>
  <c r="BE139" i="3"/>
  <c r="BE145" i="3"/>
  <c r="BE147" i="3"/>
  <c r="BK128" i="3"/>
  <c r="J128" i="3"/>
  <c r="J99" i="3" s="1"/>
  <c r="BK144" i="3"/>
  <c r="J144" i="3"/>
  <c r="J103" i="3" s="1"/>
  <c r="BK146" i="3"/>
  <c r="J146" i="3" s="1"/>
  <c r="J104" i="3" s="1"/>
  <c r="F36" i="2"/>
  <c r="BC95" i="1"/>
  <c r="J34" i="3"/>
  <c r="AW96" i="1"/>
  <c r="F35" i="2"/>
  <c r="BB95" i="1"/>
  <c r="F34" i="2"/>
  <c r="BA95" i="1"/>
  <c r="F34" i="3"/>
  <c r="BA96" i="1"/>
  <c r="F37" i="2"/>
  <c r="BD95" i="1"/>
  <c r="F37" i="3"/>
  <c r="BD96" i="1"/>
  <c r="F36" i="3"/>
  <c r="BC96" i="1"/>
  <c r="J34" i="2"/>
  <c r="AW95" i="1"/>
  <c r="F35" i="3"/>
  <c r="BB96" i="1"/>
  <c r="BK130" i="3" l="1"/>
  <c r="J130" i="3" s="1"/>
  <c r="J100" i="3" s="1"/>
  <c r="R126" i="2"/>
  <c r="R125" i="2" s="1"/>
  <c r="T126" i="2"/>
  <c r="T125" i="2" s="1"/>
  <c r="P126" i="2"/>
  <c r="P125" i="2" s="1"/>
  <c r="AU95" i="1" s="1"/>
  <c r="AU94" i="1" s="1"/>
  <c r="BK126" i="2"/>
  <c r="BK125" i="2"/>
  <c r="J125" i="2" s="1"/>
  <c r="J96" i="2" s="1"/>
  <c r="BK125" i="3"/>
  <c r="J125" i="3"/>
  <c r="J97" i="3" s="1"/>
  <c r="BA94" i="1"/>
  <c r="AW94" i="1"/>
  <c r="AK30" i="1" s="1"/>
  <c r="J33" i="3"/>
  <c r="AV96" i="1" s="1"/>
  <c r="AT96" i="1" s="1"/>
  <c r="BD94" i="1"/>
  <c r="W33" i="1"/>
  <c r="J33" i="2"/>
  <c r="AV95" i="1"/>
  <c r="AT95" i="1" s="1"/>
  <c r="BC94" i="1"/>
  <c r="W32" i="1" s="1"/>
  <c r="BB94" i="1"/>
  <c r="W31" i="1" s="1"/>
  <c r="F33" i="3"/>
  <c r="AZ96" i="1" s="1"/>
  <c r="F33" i="2"/>
  <c r="AZ95" i="1" s="1"/>
  <c r="J126" i="2" l="1"/>
  <c r="J97" i="2"/>
  <c r="BK124" i="3"/>
  <c r="J124" i="3"/>
  <c r="J96" i="3" s="1"/>
  <c r="AZ94" i="1"/>
  <c r="W29" i="1" s="1"/>
  <c r="AY94" i="1"/>
  <c r="W30" i="1"/>
  <c r="J30" i="2"/>
  <c r="AG95" i="1" s="1"/>
  <c r="AN95" i="1" s="1"/>
  <c r="AX94" i="1"/>
  <c r="J39" i="2" l="1"/>
  <c r="AV94" i="1"/>
  <c r="AK29" i="1" s="1"/>
  <c r="J30" i="3"/>
  <c r="AG96" i="1" s="1"/>
  <c r="AN96" i="1" s="1"/>
  <c r="J39" i="3" l="1"/>
  <c r="AT94" i="1"/>
  <c r="AG94" i="1"/>
  <c r="AK26" i="1"/>
  <c r="AK35" i="1" s="1"/>
  <c r="AN94" i="1" l="1"/>
</calcChain>
</file>

<file path=xl/sharedStrings.xml><?xml version="1.0" encoding="utf-8"?>
<sst xmlns="http://schemas.openxmlformats.org/spreadsheetml/2006/main" count="3210" uniqueCount="710">
  <si>
    <t>Export Komplet</t>
  </si>
  <si>
    <t/>
  </si>
  <si>
    <t>2.0</t>
  </si>
  <si>
    <t>ZAMOK</t>
  </si>
  <si>
    <t>False</t>
  </si>
  <si>
    <t>{c33be10a-230c-4e31-bd8e-c1d11fd94c2b}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</si>
  <si>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</si>
  <si>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</si>
  <si>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</si>
  <si>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</si>
  <si>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</si>
  <si>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</si>
  <si>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</si>
  <si>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</si>
  <si>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194a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</si>
  <si>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</si>
  <si>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</si>
  <si>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Dobříš rekonstrukce  ul. Jiráskova d</t>
  </si>
  <si>
    <t>KSO:</t>
  </si>
  <si>
    <t>CC-CZ:</t>
  </si>
  <si>
    <t>Místo:</t>
  </si>
  <si>
    <t xml:space="preserve"> </t>
  </si>
  <si>
    <t>Datum:</t>
  </si>
  <si>
    <t>15. 7. 2020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</si>
  <si>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</si>
  <si>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</si>
  <si>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</si>
  <si>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</si>
  <si>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</si>
  <si>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</si>
  <si>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</si>
  <si>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</si>
  <si>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</si>
  <si>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</si>
  <si>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</si>
  <si>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</si>
  <si>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</si>
  <si>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</si>
  <si>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</si>
  <si>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</si>
  <si>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</si>
  <si>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</si>
  <si>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</si>
  <si>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</si>
  <si>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</si>
  <si>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</si>
  <si>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</si>
  <si>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</si>
  <si>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</si>
  <si>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</si>
  <si>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</si>
  <si>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</si>
  <si>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</si>
  <si>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</si>
  <si>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</si>
  <si>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</si>
  <si>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</si>
  <si>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</si>
  <si>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</si>
  <si>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</si>
  <si>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</si>
  <si>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</si>
  <si>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</si>
  <si>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</si>
  <si>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</si>
  <si>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</si>
  <si>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</si>
  <si>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</si>
  <si>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</si>
  <si>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</si>
  <si>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</si>
  <si>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</si>
  <si>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</si>
  <si>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</si>
  <si>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</si>
  <si>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</si>
  <si>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</si>
  <si>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</si>
  <si>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</si>
  <si>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komunikace</t>
  </si>
  <si>
    <t>STA</t>
  </si>
  <si>
    <t>{0ec627d2-8d8d-4cc5-ad06-cd9b48547482}</t>
  </si>
  <si>
    <t>2</t>
  </si>
  <si>
    <t>vedlejší rozpočtové náklady</t>
  </si>
  <si>
    <t>{8cb4fdb1-114c-463c-8d5f-e03a90aa51fb}</t>
  </si>
  <si>
    <t>asf</t>
  </si>
  <si>
    <t>asfaltové plochy</t>
  </si>
  <si>
    <t>m2</t>
  </si>
  <si>
    <t>1131,7</t>
  </si>
  <si>
    <t>chod</t>
  </si>
  <si>
    <t>chodník ze zámk. dlažby</t>
  </si>
  <si>
    <t>341,6</t>
  </si>
  <si>
    <t>KRYCÍ LIST SOUPISU PRACÍ</t>
  </si>
  <si>
    <t>vjez</t>
  </si>
  <si>
    <t>plocha dlážděných vjezdů</t>
  </si>
  <si>
    <t>76,7</t>
  </si>
  <si>
    <t>Objekt:</t>
  </si>
  <si>
    <t>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</si>
  <si>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</si>
  <si>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</si>
  <si>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</si>
  <si>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</si>
  <si>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</si>
  <si>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</si>
  <si>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</si>
  <si>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</si>
  <si>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</si>
  <si>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</si>
  <si>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</si>
  <si>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21-M - Elektromontáže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</si>
  <si>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</si>
  <si>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</si>
  <si>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</si>
  <si>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</si>
  <si>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</si>
  <si>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</si>
  <si>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</si>
  <si>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</si>
  <si>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</si>
  <si>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</si>
  <si>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</si>
  <si>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</si>
  <si>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</si>
  <si>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</si>
  <si>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</si>
  <si>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</si>
  <si>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</si>
  <si>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</si>
  <si>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</si>
  <si>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</si>
  <si>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</si>
  <si>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</si>
  <si>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4</t>
  </si>
  <si>
    <t>728175433</t>
  </si>
  <si>
    <t>VV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</si>
  <si>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</si>
  <si>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</si>
  <si>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-510765684</t>
  </si>
  <si>
    <t>asf+vjez</t>
  </si>
  <si>
    <t>3</t>
  </si>
  <si>
    <t>113107241</t>
  </si>
  <si>
    <t>Odstranění podkladů nebo krytů s přemístěním hmot na skládku na vzdálenost do 20 m nebo s naložením na dopravní prostředek v ploše jednotlivě přes 200 m2 živičných, o tl. vrstvy do 50 mm</t>
  </si>
  <si>
    <t>1547268316</t>
  </si>
  <si>
    <t>"stávající chodník"320</t>
  </si>
  <si>
    <t>"pro sign. dlažbu ve stáv. chodníku" 1+1,3+1,2+1,2</t>
  </si>
  <si>
    <t>113154463</t>
  </si>
  <si>
    <t>Frézování živičného podkladu nebo krytu s naložením na dopravní prostředek plochy přes 10 000 m2 s překážkami v trase pruhu šířky do 2 m, tloušťky vrstvy 50 mm</t>
  </si>
  <si>
    <t>797951829</t>
  </si>
  <si>
    <t>"stávající vozovka" 1200</t>
  </si>
  <si>
    <t>Součet</t>
  </si>
  <si>
    <t>5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</si>
  <si>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</si>
  <si>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</si>
  <si>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</si>
  <si>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262121574</t>
  </si>
  <si>
    <t>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</si>
  <si>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</si>
  <si>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</si>
  <si>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1142403065</t>
  </si>
  <si>
    <t>7</t>
  </si>
  <si>
    <t>122151104</t>
  </si>
  <si>
    <t>Odkopávky a prokopávky nezapažené strojně v hornině třídy těžitelnosti I skupiny 1 a 2 přes 100 do 500 m3</t>
  </si>
  <si>
    <t>m3</t>
  </si>
  <si>
    <t>-208828734</t>
  </si>
  <si>
    <t>asf*(0,41-0,25)+vjez*(0,32-0,2)+chod*(0,25-0,15)</t>
  </si>
  <si>
    <t>"sanace pláně" asf*0,3</t>
  </si>
  <si>
    <t>"parkovací pruhy" (68,1+164,5)*(0,41-0,25)</t>
  </si>
  <si>
    <t>"sanace pod park. pruhy" (68,1+164,5)*0,3</t>
  </si>
  <si>
    <t>8</t>
  </si>
  <si>
    <t>132351103</t>
  </si>
  <si>
    <t>Hloubení nezapažených rýh šířky do 800 mm strojně s urovnáním dna do předepsaného profilu a spádu v hornině třídy těžitelnosti II skupiny 4 přes 50 do 100 m3</t>
  </si>
  <si>
    <t>301786754</t>
  </si>
  <si>
    <t>"pro drenáž" (160+145)*0,4*0,4</t>
  </si>
  <si>
    <t>"přípojky vpustí" (1+4+2+7+2+10+8+2+7+2)*0,6*1,8</t>
  </si>
  <si>
    <t>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</si>
  <si>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</si>
  <si>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</si>
  <si>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1168175902</t>
  </si>
  <si>
    <t>"odpočet lože a obsyp"-12,15-2,7</t>
  </si>
  <si>
    <t>10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</si>
  <si>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</si>
  <si>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</si>
  <si>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1051184004</t>
  </si>
  <si>
    <t>753,462</t>
  </si>
  <si>
    <t>753,462*2 'Přepočtené koeficientem množství</t>
  </si>
  <si>
    <t>11</t>
  </si>
  <si>
    <t>171201201</t>
  </si>
  <si>
    <t>Uložení sypaniny na skládky</t>
  </si>
  <si>
    <t>-822814194</t>
  </si>
  <si>
    <t>12</t>
  </si>
  <si>
    <t>171201211</t>
  </si>
  <si>
    <t>Uložení sypaniny poplatek za uložení sypaniny na skládce ( skládkovné )</t>
  </si>
  <si>
    <t>t</t>
  </si>
  <si>
    <t>-341993263</t>
  </si>
  <si>
    <t>753,462*1,8</t>
  </si>
  <si>
    <t>13</t>
  </si>
  <si>
    <t>174101101</t>
  </si>
  <si>
    <t>Zásyp sypaninou z jakékoliv horniny s uložením výkopku ve vrstvách se zhutněním jam, šachet, rýh nebo kolem objektů v těchto vykopávkách</t>
  </si>
  <si>
    <t>928568364</t>
  </si>
  <si>
    <t>14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</si>
  <si>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</si>
  <si>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</si>
  <si>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990186642</t>
  </si>
  <si>
    <t>"přípojky vpustí"( 1+4+2+7+2+10+8+2+7+2)*0,6*0,45</t>
  </si>
  <si>
    <t>M</t>
  </si>
  <si>
    <t>583313450</t>
  </si>
  <si>
    <t>kamenivo přírodní těžené pro stavební účely  PTK  (drobné, hrubé, štěrkopísky) kamenivo těžené drobné D&lt;=2 mm (ČSN EN 13043 ) D&lt;=4 mm (ČSN EN 12620, ČSN EN 13139 ) d=0 mm, D&lt;=6,3 mm (ČSN EN 13242) frakce  0-4  tříděná</t>
  </si>
  <si>
    <t>539808114</t>
  </si>
  <si>
    <t>12,15*1,9</t>
  </si>
  <si>
    <t>16</t>
  </si>
  <si>
    <t>181301101</t>
  </si>
  <si>
    <t>Rozprostření a urovnání ornice v rovině nebo ve svahu sklonu do 1:5 při souvislé ploše do 500 m2, tl. vrstvy do 100 mm</t>
  </si>
  <si>
    <t>-437013537</t>
  </si>
  <si>
    <t>15+10</t>
  </si>
  <si>
    <t>"podél obrubníků vpravo" 70*1</t>
  </si>
  <si>
    <t>17</t>
  </si>
  <si>
    <t>181411121</t>
  </si>
  <si>
    <t>Založení trávníku na půdě předem připravené plochy do 1000 m2 výsevem včetně utažení lučního v rovině nebo na svahu do 1:5</t>
  </si>
  <si>
    <t>-362705560</t>
  </si>
  <si>
    <t>18</t>
  </si>
  <si>
    <t>005724720</t>
  </si>
  <si>
    <t>Osiva pícnin směsi travní balení obvykle 25 kg technická - rovinná (10 kg)</t>
  </si>
  <si>
    <t>kg</t>
  </si>
  <si>
    <t>-1999415077</t>
  </si>
  <si>
    <t>95*0,015</t>
  </si>
  <si>
    <t>19</t>
  </si>
  <si>
    <t>181951102</t>
  </si>
  <si>
    <t>Úprava pláně vyrovnáním výškových rozdílů v hornině tř. 1 až 4 se zhutněním</t>
  </si>
  <si>
    <t>2004020128</t>
  </si>
  <si>
    <t>asf+vjez+chod</t>
  </si>
  <si>
    <t>"parkovací pruhy" 68,1+164,5</t>
  </si>
  <si>
    <t>20</t>
  </si>
  <si>
    <t>185804312</t>
  </si>
  <si>
    <t>Zalití rostlin vodou plochy záhonů jednotlivě přes 20 m2</t>
  </si>
  <si>
    <t>1255073404</t>
  </si>
  <si>
    <t>185804319</t>
  </si>
  <si>
    <t>Zalití rostlin vodou Příplatek k cenám za zálivku nádob, nebo zvýšených záhonů do 100 m2 jednotlivě</t>
  </si>
  <si>
    <t>570215489</t>
  </si>
  <si>
    <t>22</t>
  </si>
  <si>
    <t>111151112</t>
  </si>
  <si>
    <t>Pokosení trávníku při souvislé ploše do 1000 m2 parterového na svahu přes 1:5 do 1:2</t>
  </si>
  <si>
    <t>-1220636138</t>
  </si>
  <si>
    <t>23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</si>
  <si>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</si>
  <si>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</si>
  <si>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846327649</t>
  </si>
  <si>
    <t>160+145</t>
  </si>
  <si>
    <t>Vodorovné konstrukce</t>
  </si>
  <si>
    <t>24</t>
  </si>
  <si>
    <t>451541111</t>
  </si>
  <si>
    <t>Lože pod potrubí, stoky a drobné objekty v otevřeném výkopu ze štěrkodrtě 0-63 mm</t>
  </si>
  <si>
    <t>153004055</t>
  </si>
  <si>
    <t>"přípojky vpustí"( 1+4+2+7+2+10+8+2+7+2)*0,6*0,1</t>
  </si>
  <si>
    <t>Komunikace</t>
  </si>
  <si>
    <t>25</t>
  </si>
  <si>
    <t>564581111</t>
  </si>
  <si>
    <t>Zřízení podsypu nebo podkladu ze sypaniny  s rozprostřením, vlhčením, a zhutněním, po zhutnění tl. 300 mm</t>
  </si>
  <si>
    <t>1510343422</t>
  </si>
  <si>
    <t>"sanace pláně" asf</t>
  </si>
  <si>
    <t>26</t>
  </si>
  <si>
    <t>583312010</t>
  </si>
  <si>
    <t>štěrkopísek netříděný stabilizační zemina</t>
  </si>
  <si>
    <t>-1954983918</t>
  </si>
  <si>
    <t>"sanace pláně" asf*0,3*1,7</t>
  </si>
  <si>
    <t>"parkovací pruhy" (68,1+164,5)*0,3*1,7</t>
  </si>
  <si>
    <t>27</t>
  </si>
  <si>
    <t>564851111</t>
  </si>
  <si>
    <t>Podklad ze štěrkodrti ŠD s rozprostřením a zhutněním, po zhutnění tl. 150 mm</t>
  </si>
  <si>
    <t>-1578773253</t>
  </si>
  <si>
    <t>asf+chod</t>
  </si>
  <si>
    <t>28</t>
  </si>
  <si>
    <t>564851111a</t>
  </si>
  <si>
    <t>-1275804610</t>
  </si>
  <si>
    <t>29</t>
  </si>
  <si>
    <t>564861111</t>
  </si>
  <si>
    <t>Podklad ze štěrkodrti ŠD  s rozprostřením a zhutněním, po zhutnění tl. 200 mm</t>
  </si>
  <si>
    <t>-1176982423</t>
  </si>
  <si>
    <t>30</t>
  </si>
  <si>
    <t>565155121</t>
  </si>
  <si>
    <t>Asfaltový beton vrstva podkladní ACP 16 (obalované kamenivo střednězrnné - OKS) s rozprostřením a zhutněním v pruhu šířky přes 3 m, po zhutnění tl. 70 mm</t>
  </si>
  <si>
    <t>-448496563</t>
  </si>
  <si>
    <t>31</t>
  </si>
  <si>
    <t>573111111</t>
  </si>
  <si>
    <t>Postřik živičný infiltrační s posypem z asfaltu množství 0,60 kg/m2</t>
  </si>
  <si>
    <t>1989673788</t>
  </si>
  <si>
    <t>32</t>
  </si>
  <si>
    <t>573211111</t>
  </si>
  <si>
    <t>Postřik živičný spojovací bez posypu kamenivem z asfaltu silničního, v množství od 0,50 do 0,70 kg/m2</t>
  </si>
  <si>
    <t>-816714051</t>
  </si>
  <si>
    <t>33</t>
  </si>
  <si>
    <t>577134121</t>
  </si>
  <si>
    <t>Asfaltový beton vrstva obrusná ACO 11 (ABS) s rozprostřením a se zhutněním z nemodifikovaného asfaltu v pruhu šířky přes 3 m tř. I, po zhutnění tl. 40 mm</t>
  </si>
  <si>
    <t>789078616</t>
  </si>
  <si>
    <t>"vozovka" 1131,7</t>
  </si>
  <si>
    <t>34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</si>
  <si>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</si>
  <si>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</si>
  <si>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-1772865007</t>
  </si>
  <si>
    <t>"dvouřádek mezi vozovkou a park. pruhem" 125*0,2</t>
  </si>
  <si>
    <t>35</t>
  </si>
  <si>
    <t>58381007</t>
  </si>
  <si>
    <t>kostka dlažební žula drobná 8/10</t>
  </si>
  <si>
    <t>-555391829</t>
  </si>
  <si>
    <t>25*1,01</t>
  </si>
  <si>
    <t>36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</si>
  <si>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</si>
  <si>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</si>
  <si>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1658000331</t>
  </si>
  <si>
    <t>"chodník" 23,6+52,6+42,6+57,7+23,8+33,3+20,4+7,6+75,3</t>
  </si>
  <si>
    <t>"sign dlažba ve stáv. chodnících" 1+1,3+1,2+1,2</t>
  </si>
  <si>
    <t>37</t>
  </si>
  <si>
    <t>592451220</t>
  </si>
  <si>
    <t>dlažba skladebná betonová hladká 20x10x8 cm barevná</t>
  </si>
  <si>
    <t>1429799657</t>
  </si>
  <si>
    <t>chod*1,01</t>
  </si>
  <si>
    <t>"odpočet sig. dl. v novém  chodníku"(1,2+2,2+3,3+1,2)*-1,01</t>
  </si>
  <si>
    <t>38</t>
  </si>
  <si>
    <t>592451190</t>
  </si>
  <si>
    <t>dlažba zámková PROMENÁDA slepecká 20x10x6 cm barevná</t>
  </si>
  <si>
    <t>-936333532</t>
  </si>
  <si>
    <t>"sig. dl. v novém  chodníku"(1,2+2,2+3,3+1,2)*1,01</t>
  </si>
  <si>
    <t>"sign dlažba ve stáv. chodnících" (1+1,3+1,2+1,2)*1,01</t>
  </si>
  <si>
    <t>39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</si>
  <si>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</si>
  <si>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</si>
  <si>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-1885816263</t>
  </si>
  <si>
    <t>"vjezdy  vlevo" 5,9+10,3+8,3+8,5+6,4+13,5+9+5,9</t>
  </si>
  <si>
    <t>"vjezdy vpravo" 4,5+4,4</t>
  </si>
  <si>
    <t>40</t>
  </si>
  <si>
    <t>592451230</t>
  </si>
  <si>
    <t>-1176647490</t>
  </si>
  <si>
    <t>vjez*1,01</t>
  </si>
  <si>
    <t>"odpočet sígn. dlažby ve vjezdech"(1,2+1,5+1,7+1,6+1,2+2,5+1,6+1)*-1,01</t>
  </si>
  <si>
    <t>41</t>
  </si>
  <si>
    <t>59245226</t>
  </si>
  <si>
    <t>dlažba tvar obdélník betonová pro nevidomé 200x100x80mm barevná</t>
  </si>
  <si>
    <t>-18727947</t>
  </si>
  <si>
    <t>" sígn. dlažba ve vjezdech"(1,2+1,5+1,7+1,6+1,2+2,5+1,6+1)*1,01</t>
  </si>
  <si>
    <t>42</t>
  </si>
  <si>
    <t>1586700565</t>
  </si>
  <si>
    <t>43</t>
  </si>
  <si>
    <t>592452820</t>
  </si>
  <si>
    <t>dlažba zámková BEST Kroso přírodní</t>
  </si>
  <si>
    <t>311593772</t>
  </si>
  <si>
    <t>232,6*1,01</t>
  </si>
  <si>
    <t>Trubní vedení</t>
  </si>
  <si>
    <t>44</t>
  </si>
  <si>
    <t>871313121</t>
  </si>
  <si>
    <t>Montáž kanalizačního potrubí z plastů z tvrdého PVC těsněných gumovým kroužkem v otevřeném výkopu ve sklonu do 20 % DN 160</t>
  </si>
  <si>
    <t>541516458</t>
  </si>
  <si>
    <t>"přípojky vpustí" 1+4+2+7+2+10+8+2+7+2</t>
  </si>
  <si>
    <t>45</t>
  </si>
  <si>
    <t>286114600</t>
  </si>
  <si>
    <t>trubka kanalizační plastová PVC KG DN 160x1000 mm SN 8</t>
  </si>
  <si>
    <t>kus</t>
  </si>
  <si>
    <t>-828419305</t>
  </si>
  <si>
    <t>45*1,01</t>
  </si>
  <si>
    <t>46</t>
  </si>
  <si>
    <t>877313123</t>
  </si>
  <si>
    <t>Montáž tvarovek jednoosých na potrubí z trub z PVC těsněných kroužkem otevřený výkop DN 150</t>
  </si>
  <si>
    <t>1278432742</t>
  </si>
  <si>
    <t>10*2</t>
  </si>
  <si>
    <t>47</t>
  </si>
  <si>
    <t>286 inf.06</t>
  </si>
  <si>
    <t>potrubí kanaliz koleno 45° PVC SN-12 DN-150</t>
  </si>
  <si>
    <t>1809260522</t>
  </si>
  <si>
    <t>48</t>
  </si>
  <si>
    <t>895941111</t>
  </si>
  <si>
    <t>Zřízení vpusti kanalizační uliční z betonových dílců typ UV-50 normální</t>
  </si>
  <si>
    <t>1119936923</t>
  </si>
  <si>
    <t>49</t>
  </si>
  <si>
    <t>592238200</t>
  </si>
  <si>
    <t>Prefabrikáty pro uliční vpusti betonové a železobetonové TBV-Q 500/290 K /skruž/   29 x 50 x 5</t>
  </si>
  <si>
    <t>2081077984</t>
  </si>
  <si>
    <t>50</t>
  </si>
  <si>
    <t>592238210</t>
  </si>
  <si>
    <t>Prefabrikáty pro uliční vpusti betonové a železobetonové TBV-Q 660/180 /prstenec/ 18 x 66 x 10</t>
  </si>
  <si>
    <t>1898222607</t>
  </si>
  <si>
    <t>51</t>
  </si>
  <si>
    <t>592238220</t>
  </si>
  <si>
    <t>Prefabrikáty pro uliční vpusti betonové a železobetonové TBV-Q 500/626 VD /dno/   62,6 x 49,5 x 5</t>
  </si>
  <si>
    <t>1051571848</t>
  </si>
  <si>
    <t>52</t>
  </si>
  <si>
    <t>592238240</t>
  </si>
  <si>
    <t>Prefabrikáty pro uliční vpusti betonové a železobetonové TBV-Q 500/590/200 V /skruž/ 59 x 50 x 5</t>
  </si>
  <si>
    <t>-1589784623</t>
  </si>
  <si>
    <t>53</t>
  </si>
  <si>
    <t>592238250</t>
  </si>
  <si>
    <t>Prefabrikáty pro uliční vpusti betonové a železobetonové TBV-Q 500/290 /skruž/           29 x 50 x 5</t>
  </si>
  <si>
    <t>-2021817980</t>
  </si>
  <si>
    <t>54</t>
  </si>
  <si>
    <t>592238740</t>
  </si>
  <si>
    <t>Prefabrikáty pro uliční vpusti dílce betonové pro uliční vpusti vpusť dešťová uliční s rámem koš pozink. C3 DIN 4052, vysoký, rám 500/300</t>
  </si>
  <si>
    <t>-1157536145</t>
  </si>
  <si>
    <t>55</t>
  </si>
  <si>
    <t>899203111</t>
  </si>
  <si>
    <t>Osazení mříží litinových včetně rámů a košů na bahno hmotnosti jednotlivě přes 100 do 150 kg</t>
  </si>
  <si>
    <t>-583467278</t>
  </si>
  <si>
    <t>56</t>
  </si>
  <si>
    <t>592238780</t>
  </si>
  <si>
    <t>mříž vtoková pro uliční vpusti 500/500 mm</t>
  </si>
  <si>
    <t>1576031107</t>
  </si>
  <si>
    <t>57</t>
  </si>
  <si>
    <t>899231111</t>
  </si>
  <si>
    <t>Výšková úprava uličního vstupu nebo vpusti do 200 mm zvýšením mříže</t>
  </si>
  <si>
    <t>1997622548</t>
  </si>
  <si>
    <t>58</t>
  </si>
  <si>
    <t>899431111</t>
  </si>
  <si>
    <t>Výšková úprava uličního vstupu nebo vpusti do 200 mm zvýšením krycího hrnce, šoupěte nebo hydrantu bez úpravy armatur</t>
  </si>
  <si>
    <t>-1930921270</t>
  </si>
  <si>
    <t>59</t>
  </si>
  <si>
    <t>R 17</t>
  </si>
  <si>
    <t>napojení potrubí do stávající šachty</t>
  </si>
  <si>
    <t>1164547182</t>
  </si>
  <si>
    <t>Ostatní konstrukce a práce, bourání</t>
  </si>
  <si>
    <t>60</t>
  </si>
  <si>
    <t>919735113</t>
  </si>
  <si>
    <t>Řezání stávajícího živičného krytu nebo podkladu hloubky přes 100 do 150 mm</t>
  </si>
  <si>
    <t>-255355324</t>
  </si>
  <si>
    <t>"pro osazení sign. dlažby do stáv. chodníků" 2*4</t>
  </si>
  <si>
    <t>"pro napojení na stáv. asfalt" 4,5+5,5+6,4+12</t>
  </si>
  <si>
    <t>61</t>
  </si>
  <si>
    <t>599142111</t>
  </si>
  <si>
    <t>Úprava zálivky dilatačních nebo pracovních spár v cementobetonovém krytu hl do 40 mm š do 40 mm</t>
  </si>
  <si>
    <t>2085349782</t>
  </si>
  <si>
    <t>62</t>
  </si>
  <si>
    <t>916241213</t>
  </si>
  <si>
    <t>Osazení obrubníku kamenného se zřízením lože, s vyplněním a zatřením spár cementovou maltou stojatého s boční opěrou z betonu prostého tř. C 12/15, do lože z betonu prostého téže značky</t>
  </si>
  <si>
    <t>-557633733</t>
  </si>
  <si>
    <t>"silniční levá strana-obrubník dodá investor" 186</t>
  </si>
  <si>
    <t>"záhonové- obrubník dodá investor" 62</t>
  </si>
  <si>
    <t>63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</si>
  <si>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</si>
  <si>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</si>
  <si>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2117028976</t>
  </si>
  <si>
    <t>64</t>
  </si>
  <si>
    <t>914111111</t>
  </si>
  <si>
    <t>Montáž svislé dopravní značky základní  velikosti do 1 m2 objímkami na sloupky nebo konzoly</t>
  </si>
  <si>
    <t>-780925727</t>
  </si>
  <si>
    <t>65</t>
  </si>
  <si>
    <t>404442310</t>
  </si>
  <si>
    <t>Výrobky a zabezpečovací prvky pro zařízení silniční značky dopravní svislé FeZn  plech FeZn AL     plech Al NK, 3M   povrchová úprava reflexní fólií tř.1 čtvercové značky P2, P3, P8, IP1-7,IP10,E1,E2,E6,E9,E10,E12,IJ4 500 x 500 mm AL- NK reflexní tř.1</t>
  </si>
  <si>
    <t>1783829855</t>
  </si>
  <si>
    <t>66</t>
  </si>
  <si>
    <t>40445650</t>
  </si>
  <si>
    <t xml:space="preserve">dodatkové tabulky </t>
  </si>
  <si>
    <t>1503203055</t>
  </si>
  <si>
    <t>67</t>
  </si>
  <si>
    <t>404452560</t>
  </si>
  <si>
    <t>upínací svorka na sloupek D 60 mm</t>
  </si>
  <si>
    <t>2125114474</t>
  </si>
  <si>
    <t>68</t>
  </si>
  <si>
    <t>404452530</t>
  </si>
  <si>
    <t>víčko plastové na sloupek 60</t>
  </si>
  <si>
    <t>-449254413</t>
  </si>
  <si>
    <t>69</t>
  </si>
  <si>
    <t>914511112</t>
  </si>
  <si>
    <t>Montáž sloupku dopravních značek délky do 3,5 m do hliníkové patky</t>
  </si>
  <si>
    <t>-1402675778</t>
  </si>
  <si>
    <t>70</t>
  </si>
  <si>
    <t>404452300</t>
  </si>
  <si>
    <t>výrobky a tabule orientační pro návěstí a zabezpečovací zařízení silniční značky dopravní svislé sloupky Zn 70 - 350</t>
  </si>
  <si>
    <t>591648288</t>
  </si>
  <si>
    <t>71</t>
  </si>
  <si>
    <t>915111111</t>
  </si>
  <si>
    <t>Vodorovné dopravní značení šířky 125 mm bílou barvou dělící čáry souvislé</t>
  </si>
  <si>
    <t>1622719903</t>
  </si>
  <si>
    <t>7*2+2*10+2*16</t>
  </si>
  <si>
    <t>72</t>
  </si>
  <si>
    <t>915111121</t>
  </si>
  <si>
    <t>Vodorovné dopravní značení stříkané barvou  dělící čára šířky 125 mm přerušovaná bílá základní</t>
  </si>
  <si>
    <t>-1604424332</t>
  </si>
  <si>
    <t>73</t>
  </si>
  <si>
    <t>915611111</t>
  </si>
  <si>
    <t>Předznačení vodorovného liniového značení</t>
  </si>
  <si>
    <t>888568582</t>
  </si>
  <si>
    <t>74</t>
  </si>
  <si>
    <t>916131113</t>
  </si>
  <si>
    <t>Osazení silničního obrubníku betonového se zřízením lože, s vyplněním a zatřením spár cementovou maltou ležatého s boční opěrou z betonu prostého tř. C 12/15, do lože z betonu prostého téže značky</t>
  </si>
  <si>
    <t>-1012448990</t>
  </si>
  <si>
    <t>"nájezdové" 20</t>
  </si>
  <si>
    <t>75</t>
  </si>
  <si>
    <t>592174680</t>
  </si>
  <si>
    <t>obrubník betonový silniční nájezdový Standard 100x15x15 cm</t>
  </si>
  <si>
    <t>254932890</t>
  </si>
  <si>
    <t>76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</si>
  <si>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</si>
  <si>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</si>
  <si>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-1750070886</t>
  </si>
  <si>
    <t>"pravá strana" 157</t>
  </si>
  <si>
    <t>77</t>
  </si>
  <si>
    <t>592174530</t>
  </si>
  <si>
    <t>obrubník betonový chodníkový přímý 100x15x25 cm</t>
  </si>
  <si>
    <t>419976225</t>
  </si>
  <si>
    <t>157*1,01</t>
  </si>
  <si>
    <t>"odpočet přechodových" 10*-1,01</t>
  </si>
  <si>
    <t>78</t>
  </si>
  <si>
    <t>592174690</t>
  </si>
  <si>
    <t>obrubník betonový silniční přechodový L + P Standard 100x15x15-25 cm</t>
  </si>
  <si>
    <t>1469608958</t>
  </si>
  <si>
    <t>10*1,01</t>
  </si>
  <si>
    <t>21-M</t>
  </si>
  <si>
    <t>Elektromontáže</t>
  </si>
  <si>
    <t>79</t>
  </si>
  <si>
    <t>460010024</t>
  </si>
  <si>
    <t>Vytyčení trati vedení kabelového podzemního v zástavbě</t>
  </si>
  <si>
    <t>km</t>
  </si>
  <si>
    <t>-2075127352</t>
  </si>
  <si>
    <t>80</t>
  </si>
  <si>
    <t>460080013</t>
  </si>
  <si>
    <t>Základové konstrukce z monolitického betonu tř - (zn.II) bez bednění</t>
  </si>
  <si>
    <t>-870388815</t>
  </si>
  <si>
    <t>81</t>
  </si>
  <si>
    <t>460421101</t>
  </si>
  <si>
    <t>Lože kabelů z písku nebo štěrkopísku tl 10 cm nad kabel, bez zakrytí, šířky lože do 65 cm</t>
  </si>
  <si>
    <t>1151249309</t>
  </si>
  <si>
    <t>82</t>
  </si>
  <si>
    <t>999999999</t>
  </si>
  <si>
    <t>Demontáž stávajícíh svítidel s uložením dle požadavku investora</t>
  </si>
  <si>
    <t>ks</t>
  </si>
  <si>
    <t>-382942820</t>
  </si>
  <si>
    <t>83</t>
  </si>
  <si>
    <t>999999999.1</t>
  </si>
  <si>
    <t>Demontáž stávajícíh stožárových pouzder</t>
  </si>
  <si>
    <t>-1782784639</t>
  </si>
  <si>
    <t>84</t>
  </si>
  <si>
    <t>Pol27</t>
  </si>
  <si>
    <t>25 Výkop drážky 35x80 cm pro kabel</t>
  </si>
  <si>
    <t>635043063</t>
  </si>
  <si>
    <t>" z projektu sousedního náměstí bude vykopáno a položeno 65m"141</t>
  </si>
  <si>
    <t>85</t>
  </si>
  <si>
    <t>Pol29</t>
  </si>
  <si>
    <t>27 Výkop jámy pro stožár 50x50x80 cm</t>
  </si>
  <si>
    <t>2085592278</t>
  </si>
  <si>
    <t>86</t>
  </si>
  <si>
    <t>Pol31</t>
  </si>
  <si>
    <t>29 Zahrnutí drážky vč. hutnění</t>
  </si>
  <si>
    <t>-1458463213</t>
  </si>
  <si>
    <t>87</t>
  </si>
  <si>
    <t>Pol37</t>
  </si>
  <si>
    <t>35 Výchozí revize</t>
  </si>
  <si>
    <t>-264244422</t>
  </si>
  <si>
    <t>88</t>
  </si>
  <si>
    <t>Pol1</t>
  </si>
  <si>
    <t>1 Kabel AYKY 4x16 mm2</t>
  </si>
  <si>
    <t>343653882</t>
  </si>
  <si>
    <t>89</t>
  </si>
  <si>
    <t>Pol4</t>
  </si>
  <si>
    <t>4 Chránička KOPOFLEX 63</t>
  </si>
  <si>
    <t>-961898216</t>
  </si>
  <si>
    <t>90</t>
  </si>
  <si>
    <t>Pol6</t>
  </si>
  <si>
    <t>6 Folie výstražná červená š. 17,5 cm</t>
  </si>
  <si>
    <t>1018597976</t>
  </si>
  <si>
    <t>91</t>
  </si>
  <si>
    <t>Pol12</t>
  </si>
  <si>
    <t>12 svorka na uzemění</t>
  </si>
  <si>
    <t>869552111</t>
  </si>
  <si>
    <t>92</t>
  </si>
  <si>
    <t>Pol14</t>
  </si>
  <si>
    <t>14 Směs betonová tř. 01</t>
  </si>
  <si>
    <t>-1639564696</t>
  </si>
  <si>
    <t>93</t>
  </si>
  <si>
    <t>Pol18</t>
  </si>
  <si>
    <t>18 Drát FeZn 10 mm</t>
  </si>
  <si>
    <t>1010515403</t>
  </si>
  <si>
    <t>94</t>
  </si>
  <si>
    <t>Pol24</t>
  </si>
  <si>
    <t>MONTÁŽ 65% Z CENY MATERIÁLU</t>
  </si>
  <si>
    <t>231429649</t>
  </si>
  <si>
    <t>95</t>
  </si>
  <si>
    <t>Pol8</t>
  </si>
  <si>
    <t>8 Zdroj výbojkový SHC 70W</t>
  </si>
  <si>
    <t>-1406324123</t>
  </si>
  <si>
    <t>96</t>
  </si>
  <si>
    <t>Pol10</t>
  </si>
  <si>
    <t>10 Stožár ocelový bezpaticový KL 6,0/60</t>
  </si>
  <si>
    <t>-15730873</t>
  </si>
  <si>
    <t>97</t>
  </si>
  <si>
    <t>Pol13</t>
  </si>
  <si>
    <t>13 Svorkovnice stožárová SV 9.10.5</t>
  </si>
  <si>
    <t>1406052686</t>
  </si>
  <si>
    <t>98</t>
  </si>
  <si>
    <t>Pol16</t>
  </si>
  <si>
    <t>16 Trubka kameninová (plastová) 700/150 mm</t>
  </si>
  <si>
    <t>-638048055</t>
  </si>
  <si>
    <t>99</t>
  </si>
  <si>
    <t>Pol17</t>
  </si>
  <si>
    <t>17 Plech ocelový 250x250x5 mm</t>
  </si>
  <si>
    <t>1464007746</t>
  </si>
  <si>
    <t>100</t>
  </si>
  <si>
    <t>Pol21</t>
  </si>
  <si>
    <t>21 trubka ochranná panc 29</t>
  </si>
  <si>
    <t>1554758828</t>
  </si>
  <si>
    <t>Přesun hmot</t>
  </si>
  <si>
    <t>101</t>
  </si>
  <si>
    <t>998225111</t>
  </si>
  <si>
    <t>Přesun hmot pro komunikace s krytem z kameniva, monolitickým betonovým nebo živičným dopravní vzdálenost do 200 m jakékoliv délky objektu</t>
  </si>
  <si>
    <t>-90730126</t>
  </si>
  <si>
    <t>997</t>
  </si>
  <si>
    <t>Přesun sutě</t>
  </si>
  <si>
    <t>102</t>
  </si>
  <si>
    <t>997006512</t>
  </si>
  <si>
    <t>Vodorovná doprava suti na skládku s naložením na dopravní prostředek a složením přes 100 m do 1 km</t>
  </si>
  <si>
    <t>-1379904220</t>
  </si>
  <si>
    <t>103</t>
  </si>
  <si>
    <t>997006519</t>
  </si>
  <si>
    <t>Vodorovná doprava suti na skládku s naložením na dopravní prostředek a složením Příplatek k ceně za každý další i započatý 1 km</t>
  </si>
  <si>
    <t>-1997964937</t>
  </si>
  <si>
    <t>733,260</t>
  </si>
  <si>
    <t>733,26*10 'Přepočtené koeficientem množství</t>
  </si>
  <si>
    <t>104</t>
  </si>
  <si>
    <t>997221845</t>
  </si>
  <si>
    <t>Poplatek za uložení stavebního odpadu na skládce (skládkovné) z asfaltových povrchů</t>
  </si>
  <si>
    <t>-147875477</t>
  </si>
  <si>
    <t>105</t>
  </si>
  <si>
    <t>997221855</t>
  </si>
  <si>
    <t>Poplatek za uložení stavebního odpadu na skládce (skládkovné) z kameniva</t>
  </si>
  <si>
    <t>-474660593</t>
  </si>
  <si>
    <t>733,260-185,421</t>
  </si>
  <si>
    <t>2 - vedlejší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</si>
  <si>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</si>
  <si>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</si>
  <si>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</si>
  <si>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</si>
  <si>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</si>
  <si>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</si>
  <si>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90007.R</t>
  </si>
  <si>
    <t>Ochrana stávajících sítí po dobu provádění stavebních prací</t>
  </si>
  <si>
    <t>soubor</t>
  </si>
  <si>
    <t>-29623508</t>
  </si>
  <si>
    <t>OST</t>
  </si>
  <si>
    <t>Ostatní</t>
  </si>
  <si>
    <t>O001</t>
  </si>
  <si>
    <t>Vytýčení stávajících sítí před zahájením zemních prací</t>
  </si>
  <si>
    <t>686407727</t>
  </si>
  <si>
    <t>VRN</t>
  </si>
  <si>
    <t>Vedlejší rozpočtové náklady</t>
  </si>
  <si>
    <t>01115</t>
  </si>
  <si>
    <t>pasportizace okolních objektů</t>
  </si>
  <si>
    <t>kpl</t>
  </si>
  <si>
    <t>1024</t>
  </si>
  <si>
    <t>-228764179</t>
  </si>
  <si>
    <t>032002000</t>
  </si>
  <si>
    <t>Hlavní tituly průvodních činností a nákladů zařízení staveniště vybavení staveniště</t>
  </si>
  <si>
    <t>…</t>
  </si>
  <si>
    <t>2053877306</t>
  </si>
  <si>
    <t>034503000</t>
  </si>
  <si>
    <t>Zařízení staveniště zabezpečení staveniště informační tabule</t>
  </si>
  <si>
    <t>829110051</t>
  </si>
  <si>
    <t>VRN1</t>
  </si>
  <si>
    <t>Průzkumné, geodetické a projektové práce</t>
  </si>
  <si>
    <t>011314000</t>
  </si>
  <si>
    <t>Průzkumné, geodetické a projektové práce průzkumné práce archeologická činnost archeologický dohled</t>
  </si>
  <si>
    <t>-1435955961</t>
  </si>
  <si>
    <t>012103000</t>
  </si>
  <si>
    <t>Průzkumné, geodetické a projektové práce geodetické práce před výstavbou</t>
  </si>
  <si>
    <t>587662070</t>
  </si>
  <si>
    <t>012203000</t>
  </si>
  <si>
    <t>Průzkumné, geodetické a projektové práce geodetické práce při provádění stavby</t>
  </si>
  <si>
    <t>2121635206</t>
  </si>
  <si>
    <t>012303000</t>
  </si>
  <si>
    <t>Průzkumné, geodetické a projektové práce geodetické práce po výstavbě</t>
  </si>
  <si>
    <t>-1773665171</t>
  </si>
  <si>
    <t>013254000</t>
  </si>
  <si>
    <t>Průzkumné, geodetické a projektové práce projektové práce dokumentace stavby (výkresová a textová) skutečného provedení stavby</t>
  </si>
  <si>
    <t>470256874</t>
  </si>
  <si>
    <t>VRN4</t>
  </si>
  <si>
    <t>Inženýrská činnost</t>
  </si>
  <si>
    <t>042503000</t>
  </si>
  <si>
    <t>Inženýrská činnost posudky plán BOZP na staveništi</t>
  </si>
  <si>
    <t>-1941016327</t>
  </si>
  <si>
    <t>043002000.1</t>
  </si>
  <si>
    <t>Hlavní tituly průvodních činností a nákladů inženýrská činnost zkoušky a ostatní měření-zátěžové zkoušky</t>
  </si>
  <si>
    <t>-1201195986</t>
  </si>
  <si>
    <t>043194000</t>
  </si>
  <si>
    <t>Inženýrská činnost zkoušky a ostatní měření zkoušky ostatní zkoušky</t>
  </si>
  <si>
    <t>-736901176</t>
  </si>
  <si>
    <t>VRN6</t>
  </si>
  <si>
    <t>Územní vlivy</t>
  </si>
  <si>
    <t>065002000.1</t>
  </si>
  <si>
    <t>Hlavní tituly průvodních činností a nákladů územní vlivy mimostaveništní doprava materiálů a výrobků</t>
  </si>
  <si>
    <t>1167138670</t>
  </si>
  <si>
    <t>VRN7</t>
  </si>
  <si>
    <t>Provozní vlivy</t>
  </si>
  <si>
    <t>071103000</t>
  </si>
  <si>
    <t>Provozní vlivy provoz investora, třetích osob provoz investora</t>
  </si>
  <si>
    <t>1554729744</t>
  </si>
  <si>
    <t>SEZNAM FIGUR</t>
  </si>
  <si>
    <t>Výměra</t>
  </si>
  <si>
    <t xml:space="preserve"> 1</t>
  </si>
  <si>
    <t>Použití figury:</t>
  </si>
  <si>
    <t>Asfaltový beton vrstva obrusná ACO 11 (ABS) tř. I tl 40 mm š přes 3 m z nemodifikovaného asfaltu</t>
  </si>
  <si>
    <t>Odstranění podkladu z kameniva drceného tl 200 mm strojně pl přes 200 m2</t>
  </si>
  <si>
    <t>Odkopávky a prokopávky nezapažené v hornině třídy těžitelnosti I, skupiny 1 a 2 objem do 500 m3 strojně</t>
  </si>
  <si>
    <t>Vodorovné přemístění do 10000 m výkopku/sypaniny z horniny třídy těžitelnosti I, skupiny 1 až 3</t>
  </si>
  <si>
    <t>Úprava pláně v hornině tř. 1 až 4 se zhutněním</t>
  </si>
  <si>
    <t>Zřízení podsypu nebo podkladu ze sypaniny tl 300 mm</t>
  </si>
  <si>
    <t>Podklad ze štěrkodrtě ŠD 0/32 tl 150 mm</t>
  </si>
  <si>
    <t>Podklad ze štěrkodrtě ŠD 0/63 tl 150 mm</t>
  </si>
  <si>
    <t>Asfaltový beton vrstva podkladní ACP 16 (obalované kamenivo OKS) tl 70 mm š přes 3 m</t>
  </si>
  <si>
    <t>stabilizační zemina</t>
  </si>
  <si>
    <t>bus</t>
  </si>
  <si>
    <t>zastávka bus</t>
  </si>
  <si>
    <t>Kladení zámkové dlažby komunikací pro pěší tl 60 mm skupiny A pl přes 300 m2</t>
  </si>
  <si>
    <t>Odstranění podkladu z kameniva drceného tl 100 mm strojně pl přes 200 m2</t>
  </si>
  <si>
    <t>dlažba zámková PROMENÁDA 20x10x6 cm barevná</t>
  </si>
  <si>
    <t>Kladení zámkové dlažby komunikací pro pěší tl 80 mm skupiny A pl do 300 m2</t>
  </si>
  <si>
    <t>Podklad ze štěrkodrtě ŠD tl 200 mm</t>
  </si>
  <si>
    <t>dlažba zámková PROMENÁDA 20x10x8 cm barevná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</si>
</sst>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1"/>
      <c r="AQ5" s="21"/>
      <c r="AR5" s="19"/>
      <c r="BE5" s="27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9" t="s">
        <v>17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1"/>
      <c r="AQ6" s="21"/>
      <c r="AR6" s="19"/>
      <c r="BE6" s="27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7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7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7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5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75"/>
      <c r="BS13" s="16" t="s">
        <v>6</v>
      </c>
    </row>
    <row r="14" spans="1:74" ht="12.75">
      <c r="B14" s="20"/>
      <c r="C14" s="21"/>
      <c r="D14" s="21"/>
      <c r="E14" s="280" t="s">
        <v>28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7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5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7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75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5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7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75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5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5"/>
    </row>
    <row r="23" spans="1:71" s="1" customFormat="1" ht="16.5" customHeight="1">
      <c r="B23" s="20"/>
      <c r="C23" s="21"/>
      <c r="D23" s="21"/>
      <c r="E23" s="282" t="s">
        <v>1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1"/>
      <c r="AP23" s="21"/>
      <c r="AQ23" s="21"/>
      <c r="AR23" s="19"/>
      <c r="BE23" s="27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5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3">
        <f>ROUND(AG94,2)</f>
        <v>0</v>
      </c>
      <c r="AL26" s="284"/>
      <c r="AM26" s="284"/>
      <c r="AN26" s="284"/>
      <c r="AO26" s="284"/>
      <c r="AP26" s="35"/>
      <c r="AQ26" s="35"/>
      <c r="AR26" s="38"/>
      <c r="BE26" s="27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5" t="s">
        <v>34</v>
      </c>
      <c r="M28" s="285"/>
      <c r="N28" s="285"/>
      <c r="O28" s="285"/>
      <c r="P28" s="285"/>
      <c r="Q28" s="35"/>
      <c r="R28" s="35"/>
      <c r="S28" s="35"/>
      <c r="T28" s="35"/>
      <c r="U28" s="35"/>
      <c r="V28" s="35"/>
      <c r="W28" s="285" t="s">
        <v>35</v>
      </c>
      <c r="X28" s="285"/>
      <c r="Y28" s="285"/>
      <c r="Z28" s="285"/>
      <c r="AA28" s="285"/>
      <c r="AB28" s="285"/>
      <c r="AC28" s="285"/>
      <c r="AD28" s="285"/>
      <c r="AE28" s="285"/>
      <c r="AF28" s="35"/>
      <c r="AG28" s="35"/>
      <c r="AH28" s="35"/>
      <c r="AI28" s="35"/>
      <c r="AJ28" s="35"/>
      <c r="AK28" s="285" t="s">
        <v>36</v>
      </c>
      <c r="AL28" s="285"/>
      <c r="AM28" s="285"/>
      <c r="AN28" s="285"/>
      <c r="AO28" s="285"/>
      <c r="AP28" s="35"/>
      <c r="AQ28" s="35"/>
      <c r="AR28" s="38"/>
      <c r="BE28" s="275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88">
        <v>0.21</v>
      </c>
      <c r="M29" s="287"/>
      <c r="N29" s="287"/>
      <c r="O29" s="287"/>
      <c r="P29" s="287"/>
      <c r="Q29" s="40"/>
      <c r="R29" s="40"/>
      <c r="S29" s="40"/>
      <c r="T29" s="40"/>
      <c r="U29" s="40"/>
      <c r="V29" s="40"/>
      <c r="W29" s="286">
        <f>ROUND(AZ94, 2)</f>
        <v>0</v>
      </c>
      <c r="X29" s="287"/>
      <c r="Y29" s="287"/>
      <c r="Z29" s="287"/>
      <c r="AA29" s="287"/>
      <c r="AB29" s="287"/>
      <c r="AC29" s="287"/>
      <c r="AD29" s="287"/>
      <c r="AE29" s="287"/>
      <c r="AF29" s="40"/>
      <c r="AG29" s="40"/>
      <c r="AH29" s="40"/>
      <c r="AI29" s="40"/>
      <c r="AJ29" s="40"/>
      <c r="AK29" s="286">
        <f>ROUND(AV94, 2)</f>
        <v>0</v>
      </c>
      <c r="AL29" s="287"/>
      <c r="AM29" s="287"/>
      <c r="AN29" s="287"/>
      <c r="AO29" s="287"/>
      <c r="AP29" s="40"/>
      <c r="AQ29" s="40"/>
      <c r="AR29" s="41"/>
      <c r="BE29" s="276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88">
        <v>0.15</v>
      </c>
      <c r="M30" s="287"/>
      <c r="N30" s="287"/>
      <c r="O30" s="287"/>
      <c r="P30" s="287"/>
      <c r="Q30" s="40"/>
      <c r="R30" s="40"/>
      <c r="S30" s="40"/>
      <c r="T30" s="40"/>
      <c r="U30" s="40"/>
      <c r="V30" s="40"/>
      <c r="W30" s="286">
        <f>ROUND(BA94, 2)</f>
        <v>0</v>
      </c>
      <c r="X30" s="287"/>
      <c r="Y30" s="287"/>
      <c r="Z30" s="287"/>
      <c r="AA30" s="287"/>
      <c r="AB30" s="287"/>
      <c r="AC30" s="287"/>
      <c r="AD30" s="287"/>
      <c r="AE30" s="287"/>
      <c r="AF30" s="40"/>
      <c r="AG30" s="40"/>
      <c r="AH30" s="40"/>
      <c r="AI30" s="40"/>
      <c r="AJ30" s="40"/>
      <c r="AK30" s="286">
        <f>ROUND(AW94, 2)</f>
        <v>0</v>
      </c>
      <c r="AL30" s="287"/>
      <c r="AM30" s="287"/>
      <c r="AN30" s="287"/>
      <c r="AO30" s="287"/>
      <c r="AP30" s="40"/>
      <c r="AQ30" s="40"/>
      <c r="AR30" s="41"/>
      <c r="BE30" s="276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88">
        <v>0.21</v>
      </c>
      <c r="M31" s="287"/>
      <c r="N31" s="287"/>
      <c r="O31" s="287"/>
      <c r="P31" s="287"/>
      <c r="Q31" s="40"/>
      <c r="R31" s="40"/>
      <c r="S31" s="40"/>
      <c r="T31" s="40"/>
      <c r="U31" s="40"/>
      <c r="V31" s="40"/>
      <c r="W31" s="286">
        <f>ROUND(BB94, 2)</f>
        <v>0</v>
      </c>
      <c r="X31" s="287"/>
      <c r="Y31" s="287"/>
      <c r="Z31" s="287"/>
      <c r="AA31" s="287"/>
      <c r="AB31" s="287"/>
      <c r="AC31" s="287"/>
      <c r="AD31" s="287"/>
      <c r="AE31" s="287"/>
      <c r="AF31" s="40"/>
      <c r="AG31" s="40"/>
      <c r="AH31" s="40"/>
      <c r="AI31" s="40"/>
      <c r="AJ31" s="40"/>
      <c r="AK31" s="286">
        <v>0</v>
      </c>
      <c r="AL31" s="287"/>
      <c r="AM31" s="287"/>
      <c r="AN31" s="287"/>
      <c r="AO31" s="287"/>
      <c r="AP31" s="40"/>
      <c r="AQ31" s="40"/>
      <c r="AR31" s="41"/>
      <c r="BE31" s="276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88">
        <v>0.15</v>
      </c>
      <c r="M32" s="287"/>
      <c r="N32" s="287"/>
      <c r="O32" s="287"/>
      <c r="P32" s="287"/>
      <c r="Q32" s="40"/>
      <c r="R32" s="40"/>
      <c r="S32" s="40"/>
      <c r="T32" s="40"/>
      <c r="U32" s="40"/>
      <c r="V32" s="40"/>
      <c r="W32" s="286">
        <f>ROUND(BC94, 2)</f>
        <v>0</v>
      </c>
      <c r="X32" s="287"/>
      <c r="Y32" s="287"/>
      <c r="Z32" s="287"/>
      <c r="AA32" s="287"/>
      <c r="AB32" s="287"/>
      <c r="AC32" s="287"/>
      <c r="AD32" s="287"/>
      <c r="AE32" s="287"/>
      <c r="AF32" s="40"/>
      <c r="AG32" s="40"/>
      <c r="AH32" s="40"/>
      <c r="AI32" s="40"/>
      <c r="AJ32" s="40"/>
      <c r="AK32" s="286">
        <v>0</v>
      </c>
      <c r="AL32" s="287"/>
      <c r="AM32" s="287"/>
      <c r="AN32" s="287"/>
      <c r="AO32" s="287"/>
      <c r="AP32" s="40"/>
      <c r="AQ32" s="40"/>
      <c r="AR32" s="41"/>
      <c r="BE32" s="276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88">
        <v>0</v>
      </c>
      <c r="M33" s="287"/>
      <c r="N33" s="287"/>
      <c r="O33" s="287"/>
      <c r="P33" s="287"/>
      <c r="Q33" s="40"/>
      <c r="R33" s="40"/>
      <c r="S33" s="40"/>
      <c r="T33" s="40"/>
      <c r="U33" s="40"/>
      <c r="V33" s="40"/>
      <c r="W33" s="286">
        <f>ROUND(BD94, 2)</f>
        <v>0</v>
      </c>
      <c r="X33" s="287"/>
      <c r="Y33" s="287"/>
      <c r="Z33" s="287"/>
      <c r="AA33" s="287"/>
      <c r="AB33" s="287"/>
      <c r="AC33" s="287"/>
      <c r="AD33" s="287"/>
      <c r="AE33" s="287"/>
      <c r="AF33" s="40"/>
      <c r="AG33" s="40"/>
      <c r="AH33" s="40"/>
      <c r="AI33" s="40"/>
      <c r="AJ33" s="40"/>
      <c r="AK33" s="286">
        <v>0</v>
      </c>
      <c r="AL33" s="287"/>
      <c r="AM33" s="287"/>
      <c r="AN33" s="287"/>
      <c r="AO33" s="287"/>
      <c r="AP33" s="40"/>
      <c r="AQ33" s="40"/>
      <c r="AR33" s="41"/>
      <c r="BE33" s="27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5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89" t="s">
        <v>45</v>
      </c>
      <c r="Y35" s="290"/>
      <c r="Z35" s="290"/>
      <c r="AA35" s="290"/>
      <c r="AB35" s="290"/>
      <c r="AC35" s="44"/>
      <c r="AD35" s="44"/>
      <c r="AE35" s="44"/>
      <c r="AF35" s="44"/>
      <c r="AG35" s="44"/>
      <c r="AH35" s="44"/>
      <c r="AI35" s="44"/>
      <c r="AJ35" s="44"/>
      <c r="AK35" s="291">
        <f>SUM(AK26:AK33)</f>
        <v>0</v>
      </c>
      <c r="AL35" s="290"/>
      <c r="AM35" s="290"/>
      <c r="AN35" s="290"/>
      <c r="AO35" s="29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194a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93" t="str">
        <f>K6</f>
        <v>Dobříš rekonstrukce  ul. Jiráskova d</v>
      </c>
      <c r="M85" s="294"/>
      <c r="N85" s="294"/>
      <c r="O85" s="294"/>
      <c r="P85" s="294"/>
      <c r="Q85" s="294"/>
      <c r="R85" s="294"/>
      <c r="S85" s="294"/>
      <c r="T85" s="294"/>
      <c r="U85" s="294"/>
      <c r="V85" s="294"/>
      <c r="W85" s="294"/>
      <c r="X85" s="294"/>
      <c r="Y85" s="294"/>
      <c r="Z85" s="294"/>
      <c r="AA85" s="294"/>
      <c r="AB85" s="294"/>
      <c r="AC85" s="294"/>
      <c r="AD85" s="294"/>
      <c r="AE85" s="294"/>
      <c r="AF85" s="294"/>
      <c r="AG85" s="294"/>
      <c r="AH85" s="294"/>
      <c r="AI85" s="294"/>
      <c r="AJ85" s="294"/>
      <c r="AK85" s="294"/>
      <c r="AL85" s="294"/>
      <c r="AM85" s="294"/>
      <c r="AN85" s="294"/>
      <c r="AO85" s="294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95" t="str">
        <f>IF(AN8= "","",AN8)</f>
        <v>15. 7. 2020</v>
      </c>
      <c r="AN87" s="295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96" t="str">
        <f>IF(E17="","",E17)</f>
        <v xml:space="preserve"> </v>
      </c>
      <c r="AN89" s="297"/>
      <c r="AO89" s="297"/>
      <c r="AP89" s="297"/>
      <c r="AQ89" s="35"/>
      <c r="AR89" s="38"/>
      <c r="AS89" s="298" t="s">
        <v>53</v>
      </c>
      <c r="AT89" s="29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96" t="str">
        <f>IF(E20="","",E20)</f>
        <v xml:space="preserve"> </v>
      </c>
      <c r="AN90" s="297"/>
      <c r="AO90" s="297"/>
      <c r="AP90" s="297"/>
      <c r="AQ90" s="35"/>
      <c r="AR90" s="38"/>
      <c r="AS90" s="300"/>
      <c r="AT90" s="30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302"/>
      <c r="AT91" s="30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304" t="s">
        <v>54</v>
      </c>
      <c r="D92" s="305"/>
      <c r="E92" s="305"/>
      <c r="F92" s="305"/>
      <c r="G92" s="305"/>
      <c r="H92" s="72"/>
      <c r="I92" s="306" t="s">
        <v>55</v>
      </c>
      <c r="J92" s="305"/>
      <c r="K92" s="305"/>
      <c r="L92" s="305"/>
      <c r="M92" s="305"/>
      <c r="N92" s="305"/>
      <c r="O92" s="305"/>
      <c r="P92" s="305"/>
      <c r="Q92" s="305"/>
      <c r="R92" s="305"/>
      <c r="S92" s="305"/>
      <c r="T92" s="305"/>
      <c r="U92" s="305"/>
      <c r="V92" s="305"/>
      <c r="W92" s="305"/>
      <c r="X92" s="305"/>
      <c r="Y92" s="305"/>
      <c r="Z92" s="305"/>
      <c r="AA92" s="305"/>
      <c r="AB92" s="305"/>
      <c r="AC92" s="305"/>
      <c r="AD92" s="305"/>
      <c r="AE92" s="305"/>
      <c r="AF92" s="305"/>
      <c r="AG92" s="307" t="s">
        <v>56</v>
      </c>
      <c r="AH92" s="305"/>
      <c r="AI92" s="305"/>
      <c r="AJ92" s="305"/>
      <c r="AK92" s="305"/>
      <c r="AL92" s="305"/>
      <c r="AM92" s="305"/>
      <c r="AN92" s="306" t="s">
        <v>57</v>
      </c>
      <c r="AO92" s="305"/>
      <c r="AP92" s="308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312">
        <f>ROUND(SUM(AG95:AG96),2)</f>
        <v>0</v>
      </c>
      <c r="AH94" s="312"/>
      <c r="AI94" s="312"/>
      <c r="AJ94" s="312"/>
      <c r="AK94" s="312"/>
      <c r="AL94" s="312"/>
      <c r="AM94" s="312"/>
      <c r="AN94" s="313">
        <f>SUM(AG94,AT94)</f>
        <v>0</v>
      </c>
      <c r="AO94" s="313"/>
      <c r="AP94" s="313"/>
      <c r="AQ94" s="84" t="s">
        <v>1</v>
      </c>
      <c r="AR94" s="85"/>
      <c r="AS94" s="86">
        <f>ROUND(SUM(AS95:AS96),2)</f>
        <v>0</v>
      </c>
      <c r="AT94" s="87">
        <f>ROUND(SUM(AV94:AW94),2)</f>
        <v>0</v>
      </c>
      <c r="AU94" s="88">
        <f>ROUND(SUM(AU95:AU96),5)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16.5" customHeight="1">
      <c r="A95" s="92" t="s">
        <v>77</v>
      </c>
      <c r="B95" s="93"/>
      <c r="C95" s="94"/>
      <c r="D95" s="311" t="s">
        <v>78</v>
      </c>
      <c r="E95" s="311"/>
      <c r="F95" s="311"/>
      <c r="G95" s="311"/>
      <c r="H95" s="311"/>
      <c r="I95" s="95"/>
      <c r="J95" s="311" t="s">
        <v>79</v>
      </c>
      <c r="K95" s="311"/>
      <c r="L95" s="311"/>
      <c r="M95" s="311"/>
      <c r="N95" s="311"/>
      <c r="O95" s="311"/>
      <c r="P95" s="311"/>
      <c r="Q95" s="311"/>
      <c r="R95" s="311"/>
      <c r="S95" s="311"/>
      <c r="T95" s="311"/>
      <c r="U95" s="311"/>
      <c r="V95" s="311"/>
      <c r="W95" s="311"/>
      <c r="X95" s="311"/>
      <c r="Y95" s="311"/>
      <c r="Z95" s="311"/>
      <c r="AA95" s="311"/>
      <c r="AB95" s="311"/>
      <c r="AC95" s="311"/>
      <c r="AD95" s="311"/>
      <c r="AE95" s="311"/>
      <c r="AF95" s="311"/>
      <c r="AG95" s="309">
        <f>'1 - komunikace'!J30</f>
        <v>0</v>
      </c>
      <c r="AH95" s="310"/>
      <c r="AI95" s="310"/>
      <c r="AJ95" s="310"/>
      <c r="AK95" s="310"/>
      <c r="AL95" s="310"/>
      <c r="AM95" s="310"/>
      <c r="AN95" s="309">
        <f>SUM(AG95,AT95)</f>
        <v>0</v>
      </c>
      <c r="AO95" s="310"/>
      <c r="AP95" s="310"/>
      <c r="AQ95" s="96" t="s">
        <v>80</v>
      </c>
      <c r="AR95" s="97"/>
      <c r="AS95" s="98">
        <v>0</v>
      </c>
      <c r="AT95" s="99">
        <f>ROUND(SUM(AV95:AW95),2)</f>
        <v>0</v>
      </c>
      <c r="AU95" s="100">
        <f>'1 - komunikace'!P125</f>
        <v>0</v>
      </c>
      <c r="AV95" s="99">
        <f>'1 - komunikace'!J33</f>
        <v>0</v>
      </c>
      <c r="AW95" s="99">
        <f>'1 - komunikace'!J34</f>
        <v>0</v>
      </c>
      <c r="AX95" s="99">
        <f>'1 - komunikace'!J35</f>
        <v>0</v>
      </c>
      <c r="AY95" s="99">
        <f>'1 - komunikace'!J36</f>
        <v>0</v>
      </c>
      <c r="AZ95" s="99">
        <f>'1 - komunikace'!F33</f>
        <v>0</v>
      </c>
      <c r="BA95" s="99">
        <f>'1 - komunikace'!F34</f>
        <v>0</v>
      </c>
      <c r="BB95" s="99">
        <f>'1 - komunikace'!F35</f>
        <v>0</v>
      </c>
      <c r="BC95" s="99">
        <f>'1 - komunikace'!F36</f>
        <v>0</v>
      </c>
      <c r="BD95" s="101">
        <f>'1 - komunikace'!F37</f>
        <v>0</v>
      </c>
      <c r="BT95" s="102" t="s">
        <v>78</v>
      </c>
      <c r="BV95" s="102" t="s">
        <v>75</v>
      </c>
      <c r="BW95" s="102" t="s">
        <v>81</v>
      </c>
      <c r="BX95" s="102" t="s">
        <v>5</v>
      </c>
      <c r="CL95" s="102" t="s">
        <v>1</v>
      </c>
      <c r="CM95" s="102" t="s">
        <v>82</v>
      </c>
    </row>
    <row r="96" spans="1:91" s="7" customFormat="1" ht="16.5" customHeight="1">
      <c r="A96" s="92" t="s">
        <v>77</v>
      </c>
      <c r="B96" s="93"/>
      <c r="C96" s="94"/>
      <c r="D96" s="311" t="s">
        <v>82</v>
      </c>
      <c r="E96" s="311"/>
      <c r="F96" s="311"/>
      <c r="G96" s="311"/>
      <c r="H96" s="311"/>
      <c r="I96" s="95"/>
      <c r="J96" s="311" t="s">
        <v>83</v>
      </c>
      <c r="K96" s="311"/>
      <c r="L96" s="311"/>
      <c r="M96" s="311"/>
      <c r="N96" s="311"/>
      <c r="O96" s="311"/>
      <c r="P96" s="311"/>
      <c r="Q96" s="311"/>
      <c r="R96" s="311"/>
      <c r="S96" s="311"/>
      <c r="T96" s="311"/>
      <c r="U96" s="311"/>
      <c r="V96" s="311"/>
      <c r="W96" s="311"/>
      <c r="X96" s="311"/>
      <c r="Y96" s="311"/>
      <c r="Z96" s="311"/>
      <c r="AA96" s="311"/>
      <c r="AB96" s="311"/>
      <c r="AC96" s="311"/>
      <c r="AD96" s="311"/>
      <c r="AE96" s="311"/>
      <c r="AF96" s="311"/>
      <c r="AG96" s="309">
        <f>'2 - vedlejší rozpočtové n...'!J30</f>
        <v>0</v>
      </c>
      <c r="AH96" s="310"/>
      <c r="AI96" s="310"/>
      <c r="AJ96" s="310"/>
      <c r="AK96" s="310"/>
      <c r="AL96" s="310"/>
      <c r="AM96" s="310"/>
      <c r="AN96" s="309">
        <f>SUM(AG96,AT96)</f>
        <v>0</v>
      </c>
      <c r="AO96" s="310"/>
      <c r="AP96" s="310"/>
      <c r="AQ96" s="96" t="s">
        <v>80</v>
      </c>
      <c r="AR96" s="97"/>
      <c r="AS96" s="103">
        <v>0</v>
      </c>
      <c r="AT96" s="104">
        <f>ROUND(SUM(AV96:AW96),2)</f>
        <v>0</v>
      </c>
      <c r="AU96" s="105">
        <f>'2 - vedlejší rozpočtové n...'!P124</f>
        <v>0</v>
      </c>
      <c r="AV96" s="104">
        <f>'2 - vedlejší rozpočtové n...'!J33</f>
        <v>0</v>
      </c>
      <c r="AW96" s="104">
        <f>'2 - vedlejší rozpočtové n...'!J34</f>
        <v>0</v>
      </c>
      <c r="AX96" s="104">
        <f>'2 - vedlejší rozpočtové n...'!J35</f>
        <v>0</v>
      </c>
      <c r="AY96" s="104">
        <f>'2 - vedlejší rozpočtové n...'!J36</f>
        <v>0</v>
      </c>
      <c r="AZ96" s="104">
        <f>'2 - vedlejší rozpočtové n...'!F33</f>
        <v>0</v>
      </c>
      <c r="BA96" s="104">
        <f>'2 - vedlejší rozpočtové n...'!F34</f>
        <v>0</v>
      </c>
      <c r="BB96" s="104">
        <f>'2 - vedlejší rozpočtové n...'!F35</f>
        <v>0</v>
      </c>
      <c r="BC96" s="104">
        <f>'2 - vedlejší rozpočtové n...'!F36</f>
        <v>0</v>
      </c>
      <c r="BD96" s="106">
        <f>'2 - vedlejší rozpočtové n...'!F37</f>
        <v>0</v>
      </c>
      <c r="BT96" s="102" t="s">
        <v>78</v>
      </c>
      <c r="BV96" s="102" t="s">
        <v>75</v>
      </c>
      <c r="BW96" s="102" t="s">
        <v>84</v>
      </c>
      <c r="BX96" s="102" t="s">
        <v>5</v>
      </c>
      <c r="CL96" s="102" t="s">
        <v>1</v>
      </c>
      <c r="CM96" s="102" t="s">
        <v>82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jGy8zPgGZOtpagLoRU9LA8Fn5Ve6tW8M6UHuLbSsZ6G3itMLm6qVZQAWQCeHCRjnBm4xAFM9t5HwY8Q+/GmI9A==" saltValue="FI73ngvNpLtIoJM65vfpixS/CZNrOtARBZI6wqpwmiVyIVBAbWCadFfUzdJRUYRgVecwCsME+Qq5XajCEKDTc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komunikace'!C2" display="/"/>
    <hyperlink ref="A96" location="'2 - vedlejší rozpočtové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7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6" t="s">
        <v>81</v>
      </c>
      <c r="AZ2" s="108" t="s">
        <v>85</v>
      </c>
      <c r="BA2" s="108" t="s">
        <v>86</v>
      </c>
      <c r="BB2" s="108" t="s">
        <v>87</v>
      </c>
      <c r="BC2" s="108" t="s">
        <v>88</v>
      </c>
      <c r="BD2" s="108" t="s">
        <v>82</v>
      </c>
    </row>
    <row r="3" spans="1:5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19"/>
      <c r="AT3" s="16" t="s">
        <v>82</v>
      </c>
      <c r="AZ3" s="108" t="s">
        <v>89</v>
      </c>
      <c r="BA3" s="108" t="s">
        <v>90</v>
      </c>
      <c r="BB3" s="108" t="s">
        <v>87</v>
      </c>
      <c r="BC3" s="108" t="s">
        <v>91</v>
      </c>
      <c r="BD3" s="108" t="s">
        <v>82</v>
      </c>
    </row>
    <row r="4" spans="1:56" s="1" customFormat="1" ht="24.95" hidden="1" customHeight="1">
      <c r="B4" s="19"/>
      <c r="D4" s="112" t="s">
        <v>92</v>
      </c>
      <c r="I4" s="107"/>
      <c r="L4" s="19"/>
      <c r="M4" s="113" t="s">
        <v>10</v>
      </c>
      <c r="AT4" s="16" t="s">
        <v>4</v>
      </c>
      <c r="AZ4" s="108" t="s">
        <v>93</v>
      </c>
      <c r="BA4" s="108" t="s">
        <v>94</v>
      </c>
      <c r="BB4" s="108" t="s">
        <v>87</v>
      </c>
      <c r="BC4" s="108" t="s">
        <v>95</v>
      </c>
      <c r="BD4" s="108" t="s">
        <v>82</v>
      </c>
    </row>
    <row r="5" spans="1:56" s="1" customFormat="1" ht="6.95" hidden="1" customHeight="1">
      <c r="B5" s="19"/>
      <c r="I5" s="107"/>
      <c r="L5" s="19"/>
    </row>
    <row r="6" spans="1:56" s="1" customFormat="1" ht="12" hidden="1" customHeight="1">
      <c r="B6" s="19"/>
      <c r="D6" s="114" t="s">
        <v>16</v>
      </c>
      <c r="I6" s="107"/>
      <c r="L6" s="19"/>
    </row>
    <row r="7" spans="1:56" s="1" customFormat="1" ht="16.5" hidden="1" customHeight="1">
      <c r="B7" s="19"/>
      <c r="E7" s="315" t="str">
        <f>'Rekapitulace stavby'!K6</f>
        <v>Dobříš rekonstrukce  ul. Jiráskova d</v>
      </c>
      <c r="F7" s="316"/>
      <c r="G7" s="316"/>
      <c r="H7" s="316"/>
      <c r="I7" s="107"/>
      <c r="L7" s="19"/>
    </row>
    <row r="8" spans="1:56" s="2" customFormat="1" ht="12" hidden="1" customHeight="1">
      <c r="A8" s="33"/>
      <c r="B8" s="38"/>
      <c r="C8" s="33"/>
      <c r="D8" s="114" t="s">
        <v>96</v>
      </c>
      <c r="E8" s="33"/>
      <c r="F8" s="33"/>
      <c r="G8" s="33"/>
      <c r="H8" s="33"/>
      <c r="I8" s="115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56" s="2" customFormat="1" ht="16.5" hidden="1" customHeight="1">
      <c r="A9" s="33"/>
      <c r="B9" s="38"/>
      <c r="C9" s="33"/>
      <c r="D9" s="33"/>
      <c r="E9" s="317" t="s">
        <v>97</v>
      </c>
      <c r="F9" s="318"/>
      <c r="G9" s="318"/>
      <c r="H9" s="318"/>
      <c r="I9" s="115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56" s="2" customFormat="1" ht="11.25" hidden="1">
      <c r="A10" s="33"/>
      <c r="B10" s="38"/>
      <c r="C10" s="33"/>
      <c r="D10" s="33"/>
      <c r="E10" s="33"/>
      <c r="F10" s="33"/>
      <c r="G10" s="33"/>
      <c r="H10" s="33"/>
      <c r="I10" s="115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56" s="2" customFormat="1" ht="12" hidden="1" customHeight="1">
      <c r="A11" s="33"/>
      <c r="B11" s="38"/>
      <c r="C11" s="33"/>
      <c r="D11" s="114" t="s">
        <v>18</v>
      </c>
      <c r="E11" s="33"/>
      <c r="F11" s="116" t="s">
        <v>1</v>
      </c>
      <c r="G11" s="33"/>
      <c r="H11" s="33"/>
      <c r="I11" s="117" t="s">
        <v>19</v>
      </c>
      <c r="J11" s="116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56" s="2" customFormat="1" ht="12" hidden="1" customHeight="1">
      <c r="A12" s="33"/>
      <c r="B12" s="38"/>
      <c r="C12" s="33"/>
      <c r="D12" s="114" t="s">
        <v>20</v>
      </c>
      <c r="E12" s="33"/>
      <c r="F12" s="116" t="s">
        <v>21</v>
      </c>
      <c r="G12" s="33"/>
      <c r="H12" s="33"/>
      <c r="I12" s="117" t="s">
        <v>22</v>
      </c>
      <c r="J12" s="118" t="str">
        <f>'Rekapitulace stavby'!AN8</f>
        <v>15. 7. 2020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5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115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56" s="2" customFormat="1" ht="12" hidden="1" customHeight="1">
      <c r="A14" s="33"/>
      <c r="B14" s="38"/>
      <c r="C14" s="33"/>
      <c r="D14" s="114" t="s">
        <v>24</v>
      </c>
      <c r="E14" s="33"/>
      <c r="F14" s="33"/>
      <c r="G14" s="33"/>
      <c r="H14" s="33"/>
      <c r="I14" s="117" t="s">
        <v>25</v>
      </c>
      <c r="J14" s="116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56" s="2" customFormat="1" ht="18" hidden="1" customHeight="1">
      <c r="A15" s="33"/>
      <c r="B15" s="38"/>
      <c r="C15" s="33"/>
      <c r="D15" s="33"/>
      <c r="E15" s="116" t="str">
        <f>IF('Rekapitulace stavby'!E11="","",'Rekapitulace stavby'!E11)</f>
        <v xml:space="preserve"> </v>
      </c>
      <c r="F15" s="33"/>
      <c r="G15" s="33"/>
      <c r="H15" s="33"/>
      <c r="I15" s="117" t="s">
        <v>26</v>
      </c>
      <c r="J15" s="116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5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115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4" t="s">
        <v>27</v>
      </c>
      <c r="E17" s="33"/>
      <c r="F17" s="33"/>
      <c r="G17" s="33"/>
      <c r="H17" s="33"/>
      <c r="I17" s="117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19" t="str">
        <f>'Rekapitulace stavby'!E14</f>
        <v>Vyplň údaj</v>
      </c>
      <c r="F18" s="320"/>
      <c r="G18" s="320"/>
      <c r="H18" s="320"/>
      <c r="I18" s="117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115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4" t="s">
        <v>29</v>
      </c>
      <c r="E20" s="33"/>
      <c r="F20" s="33"/>
      <c r="G20" s="33"/>
      <c r="H20" s="33"/>
      <c r="I20" s="117" t="s">
        <v>25</v>
      </c>
      <c r="J20" s="116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6" t="str">
        <f>IF('Rekapitulace stavby'!E17="","",'Rekapitulace stavby'!E17)</f>
        <v xml:space="preserve"> </v>
      </c>
      <c r="F21" s="33"/>
      <c r="G21" s="33"/>
      <c r="H21" s="33"/>
      <c r="I21" s="117" t="s">
        <v>26</v>
      </c>
      <c r="J21" s="116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115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4" t="s">
        <v>31</v>
      </c>
      <c r="E23" s="33"/>
      <c r="F23" s="33"/>
      <c r="G23" s="33"/>
      <c r="H23" s="33"/>
      <c r="I23" s="117" t="s">
        <v>25</v>
      </c>
      <c r="J23" s="116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6" t="str">
        <f>IF('Rekapitulace stavby'!E20="","",'Rekapitulace stavby'!E20)</f>
        <v xml:space="preserve"> </v>
      </c>
      <c r="F24" s="33"/>
      <c r="G24" s="33"/>
      <c r="H24" s="33"/>
      <c r="I24" s="117" t="s">
        <v>26</v>
      </c>
      <c r="J24" s="116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115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4" t="s">
        <v>32</v>
      </c>
      <c r="E26" s="33"/>
      <c r="F26" s="33"/>
      <c r="G26" s="33"/>
      <c r="H26" s="33"/>
      <c r="I26" s="115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9"/>
      <c r="B27" s="120"/>
      <c r="C27" s="119"/>
      <c r="D27" s="119"/>
      <c r="E27" s="321" t="s">
        <v>1</v>
      </c>
      <c r="F27" s="321"/>
      <c r="G27" s="321"/>
      <c r="H27" s="321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115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3"/>
      <c r="E29" s="123"/>
      <c r="F29" s="123"/>
      <c r="G29" s="123"/>
      <c r="H29" s="123"/>
      <c r="I29" s="124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5" t="s">
        <v>33</v>
      </c>
      <c r="E30" s="33"/>
      <c r="F30" s="33"/>
      <c r="G30" s="33"/>
      <c r="H30" s="33"/>
      <c r="I30" s="115"/>
      <c r="J30" s="126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4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7" t="s">
        <v>35</v>
      </c>
      <c r="G32" s="33"/>
      <c r="H32" s="33"/>
      <c r="I32" s="128" t="s">
        <v>34</v>
      </c>
      <c r="J32" s="127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9" t="s">
        <v>37</v>
      </c>
      <c r="E33" s="114" t="s">
        <v>38</v>
      </c>
      <c r="F33" s="130">
        <f>ROUND((SUM(BE125:BE340)),  2)</f>
        <v>0</v>
      </c>
      <c r="G33" s="33"/>
      <c r="H33" s="33"/>
      <c r="I33" s="131">
        <v>0.21</v>
      </c>
      <c r="J33" s="130">
        <f>ROUND(((SUM(BE125:BE340))*I33),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4" t="s">
        <v>39</v>
      </c>
      <c r="F34" s="130">
        <f>ROUND((SUM(BF125:BF340)),  2)</f>
        <v>0</v>
      </c>
      <c r="G34" s="33"/>
      <c r="H34" s="33"/>
      <c r="I34" s="131">
        <v>0.15</v>
      </c>
      <c r="J34" s="130">
        <f>ROUND(((SUM(BF125:BF340))*I34),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4" t="s">
        <v>40</v>
      </c>
      <c r="F35" s="130">
        <f>ROUND((SUM(BG125:BG340)),  2)</f>
        <v>0</v>
      </c>
      <c r="G35" s="33"/>
      <c r="H35" s="33"/>
      <c r="I35" s="131">
        <v>0.21</v>
      </c>
      <c r="J35" s="130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4" t="s">
        <v>41</v>
      </c>
      <c r="F36" s="130">
        <f>ROUND((SUM(BH125:BH340)),  2)</f>
        <v>0</v>
      </c>
      <c r="G36" s="33"/>
      <c r="H36" s="33"/>
      <c r="I36" s="131">
        <v>0.15</v>
      </c>
      <c r="J36" s="130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4" t="s">
        <v>42</v>
      </c>
      <c r="F37" s="130">
        <f>ROUND((SUM(BI125:BI340)),  2)</f>
        <v>0</v>
      </c>
      <c r="G37" s="33"/>
      <c r="H37" s="33"/>
      <c r="I37" s="131">
        <v>0</v>
      </c>
      <c r="J37" s="130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115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115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I41" s="107"/>
      <c r="L41" s="19"/>
    </row>
    <row r="42" spans="1:31" s="1" customFormat="1" ht="14.45" hidden="1" customHeight="1">
      <c r="B42" s="19"/>
      <c r="I42" s="107"/>
      <c r="L42" s="19"/>
    </row>
    <row r="43" spans="1:31" s="1" customFormat="1" ht="14.45" hidden="1" customHeight="1">
      <c r="B43" s="19"/>
      <c r="I43" s="107"/>
      <c r="L43" s="19"/>
    </row>
    <row r="44" spans="1:31" s="1" customFormat="1" ht="14.45" hidden="1" customHeight="1">
      <c r="B44" s="19"/>
      <c r="I44" s="107"/>
      <c r="L44" s="19"/>
    </row>
    <row r="45" spans="1:31" s="1" customFormat="1" ht="14.45" hidden="1" customHeight="1">
      <c r="B45" s="19"/>
      <c r="I45" s="107"/>
      <c r="L45" s="19"/>
    </row>
    <row r="46" spans="1:31" s="1" customFormat="1" ht="14.45" hidden="1" customHeight="1">
      <c r="B46" s="19"/>
      <c r="I46" s="107"/>
      <c r="L46" s="19"/>
    </row>
    <row r="47" spans="1:31" s="1" customFormat="1" ht="14.45" hidden="1" customHeight="1">
      <c r="B47" s="19"/>
      <c r="I47" s="107"/>
      <c r="L47" s="19"/>
    </row>
    <row r="48" spans="1:31" s="1" customFormat="1" ht="14.45" hidden="1" customHeight="1">
      <c r="B48" s="19"/>
      <c r="I48" s="107"/>
      <c r="L48" s="19"/>
    </row>
    <row r="49" spans="1:31" s="1" customFormat="1" ht="14.45" hidden="1" customHeight="1">
      <c r="B49" s="19"/>
      <c r="I49" s="107"/>
      <c r="L49" s="19"/>
    </row>
    <row r="50" spans="1:31" s="2" customFormat="1" ht="14.45" hidden="1" customHeight="1">
      <c r="B50" s="50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3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11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11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322" t="str">
        <f>E7</f>
        <v>Dobříš rekonstrukce  ul. Jiráskova d</v>
      </c>
      <c r="F85" s="323"/>
      <c r="G85" s="323"/>
      <c r="H85" s="323"/>
      <c r="I85" s="11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11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93" t="str">
        <f>E9</f>
        <v>1 - komunikace</v>
      </c>
      <c r="F87" s="324"/>
      <c r="G87" s="324"/>
      <c r="H87" s="324"/>
      <c r="I87" s="11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11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7" t="s">
        <v>22</v>
      </c>
      <c r="J89" s="65" t="str">
        <f>IF(J12="","",J12)</f>
        <v>15. 7. 2020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11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117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7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11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6" t="s">
        <v>99</v>
      </c>
      <c r="D94" s="157"/>
      <c r="E94" s="157"/>
      <c r="F94" s="157"/>
      <c r="G94" s="157"/>
      <c r="H94" s="157"/>
      <c r="I94" s="158"/>
      <c r="J94" s="159" t="s">
        <v>100</v>
      </c>
      <c r="K94" s="157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11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60" t="s">
        <v>101</v>
      </c>
      <c r="D96" s="35"/>
      <c r="E96" s="35"/>
      <c r="F96" s="35"/>
      <c r="G96" s="35"/>
      <c r="H96" s="35"/>
      <c r="I96" s="115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hidden="1" customHeight="1">
      <c r="B97" s="161"/>
      <c r="C97" s="162"/>
      <c r="D97" s="163" t="s">
        <v>103</v>
      </c>
      <c r="E97" s="164"/>
      <c r="F97" s="164"/>
      <c r="G97" s="164"/>
      <c r="H97" s="164"/>
      <c r="I97" s="165"/>
      <c r="J97" s="166">
        <f>J126</f>
        <v>0</v>
      </c>
      <c r="K97" s="162"/>
      <c r="L97" s="167"/>
    </row>
    <row r="98" spans="1:31" s="10" customFormat="1" ht="19.899999999999999" hidden="1" customHeight="1">
      <c r="B98" s="168"/>
      <c r="C98" s="169"/>
      <c r="D98" s="170" t="s">
        <v>104</v>
      </c>
      <c r="E98" s="171"/>
      <c r="F98" s="171"/>
      <c r="G98" s="171"/>
      <c r="H98" s="171"/>
      <c r="I98" s="172"/>
      <c r="J98" s="173">
        <f>J127</f>
        <v>0</v>
      </c>
      <c r="K98" s="169"/>
      <c r="L98" s="174"/>
    </row>
    <row r="99" spans="1:31" s="10" customFormat="1" ht="19.899999999999999" hidden="1" customHeight="1">
      <c r="B99" s="168"/>
      <c r="C99" s="169"/>
      <c r="D99" s="170" t="s">
        <v>105</v>
      </c>
      <c r="E99" s="171"/>
      <c r="F99" s="171"/>
      <c r="G99" s="171"/>
      <c r="H99" s="171"/>
      <c r="I99" s="172"/>
      <c r="J99" s="173">
        <f>J192</f>
        <v>0</v>
      </c>
      <c r="K99" s="169"/>
      <c r="L99" s="174"/>
    </row>
    <row r="100" spans="1:31" s="10" customFormat="1" ht="19.899999999999999" hidden="1" customHeight="1">
      <c r="B100" s="168"/>
      <c r="C100" s="169"/>
      <c r="D100" s="170" t="s">
        <v>106</v>
      </c>
      <c r="E100" s="171"/>
      <c r="F100" s="171"/>
      <c r="G100" s="171"/>
      <c r="H100" s="171"/>
      <c r="I100" s="172"/>
      <c r="J100" s="173">
        <f>J195</f>
        <v>0</v>
      </c>
      <c r="K100" s="169"/>
      <c r="L100" s="174"/>
    </row>
    <row r="101" spans="1:31" s="10" customFormat="1" ht="19.899999999999999" hidden="1" customHeight="1">
      <c r="B101" s="168"/>
      <c r="C101" s="169"/>
      <c r="D101" s="170" t="s">
        <v>107</v>
      </c>
      <c r="E101" s="171"/>
      <c r="F101" s="171"/>
      <c r="G101" s="171"/>
      <c r="H101" s="171"/>
      <c r="I101" s="172"/>
      <c r="J101" s="173">
        <f>J247</f>
        <v>0</v>
      </c>
      <c r="K101" s="169"/>
      <c r="L101" s="174"/>
    </row>
    <row r="102" spans="1:31" s="10" customFormat="1" ht="19.899999999999999" hidden="1" customHeight="1">
      <c r="B102" s="168"/>
      <c r="C102" s="169"/>
      <c r="D102" s="170" t="s">
        <v>108</v>
      </c>
      <c r="E102" s="171"/>
      <c r="F102" s="171"/>
      <c r="G102" s="171"/>
      <c r="H102" s="171"/>
      <c r="I102" s="172"/>
      <c r="J102" s="173">
        <f>J268</f>
        <v>0</v>
      </c>
      <c r="K102" s="169"/>
      <c r="L102" s="174"/>
    </row>
    <row r="103" spans="1:31" s="10" customFormat="1" ht="14.85" hidden="1" customHeight="1">
      <c r="B103" s="168"/>
      <c r="C103" s="169"/>
      <c r="D103" s="170" t="s">
        <v>109</v>
      </c>
      <c r="E103" s="171"/>
      <c r="F103" s="171"/>
      <c r="G103" s="171"/>
      <c r="H103" s="171"/>
      <c r="I103" s="172"/>
      <c r="J103" s="173">
        <f>J305</f>
        <v>0</v>
      </c>
      <c r="K103" s="169"/>
      <c r="L103" s="174"/>
    </row>
    <row r="104" spans="1:31" s="10" customFormat="1" ht="14.85" hidden="1" customHeight="1">
      <c r="B104" s="168"/>
      <c r="C104" s="169"/>
      <c r="D104" s="170" t="s">
        <v>110</v>
      </c>
      <c r="E104" s="171"/>
      <c r="F104" s="171"/>
      <c r="G104" s="171"/>
      <c r="H104" s="171"/>
      <c r="I104" s="172"/>
      <c r="J104" s="173">
        <f>J330</f>
        <v>0</v>
      </c>
      <c r="K104" s="169"/>
      <c r="L104" s="174"/>
    </row>
    <row r="105" spans="1:31" s="10" customFormat="1" ht="19.899999999999999" hidden="1" customHeight="1">
      <c r="B105" s="168"/>
      <c r="C105" s="169"/>
      <c r="D105" s="170" t="s">
        <v>111</v>
      </c>
      <c r="E105" s="171"/>
      <c r="F105" s="171"/>
      <c r="G105" s="171"/>
      <c r="H105" s="171"/>
      <c r="I105" s="172"/>
      <c r="J105" s="173">
        <f>J332</f>
        <v>0</v>
      </c>
      <c r="K105" s="169"/>
      <c r="L105" s="174"/>
    </row>
    <row r="106" spans="1:31" s="2" customFormat="1" ht="21.75" hidden="1" customHeight="1">
      <c r="A106" s="33"/>
      <c r="B106" s="34"/>
      <c r="C106" s="35"/>
      <c r="D106" s="35"/>
      <c r="E106" s="35"/>
      <c r="F106" s="35"/>
      <c r="G106" s="35"/>
      <c r="H106" s="35"/>
      <c r="I106" s="11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hidden="1" customHeight="1">
      <c r="A107" s="33"/>
      <c r="B107" s="53"/>
      <c r="C107" s="54"/>
      <c r="D107" s="54"/>
      <c r="E107" s="54"/>
      <c r="F107" s="54"/>
      <c r="G107" s="54"/>
      <c r="H107" s="54"/>
      <c r="I107" s="152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ht="11.25" hidden="1"/>
    <row r="109" spans="1:31" ht="11.25" hidden="1"/>
    <row r="110" spans="1:31" ht="11.25" hidden="1"/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155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112</v>
      </c>
      <c r="D112" s="35"/>
      <c r="E112" s="35"/>
      <c r="F112" s="35"/>
      <c r="G112" s="35"/>
      <c r="H112" s="35"/>
      <c r="I112" s="11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11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322" t="str">
        <f>E7</f>
        <v>Dobříš rekonstrukce  ul. Jiráskova d</v>
      </c>
      <c r="F115" s="323"/>
      <c r="G115" s="323"/>
      <c r="H115" s="323"/>
      <c r="I115" s="11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96</v>
      </c>
      <c r="D116" s="35"/>
      <c r="E116" s="35"/>
      <c r="F116" s="35"/>
      <c r="G116" s="35"/>
      <c r="H116" s="35"/>
      <c r="I116" s="11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93" t="str">
        <f>E9</f>
        <v>1 - komunikace</v>
      </c>
      <c r="F117" s="324"/>
      <c r="G117" s="324"/>
      <c r="H117" s="324"/>
      <c r="I117" s="11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1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F12</f>
        <v xml:space="preserve"> </v>
      </c>
      <c r="G119" s="35"/>
      <c r="H119" s="35"/>
      <c r="I119" s="117" t="s">
        <v>22</v>
      </c>
      <c r="J119" s="65" t="str">
        <f>IF(J12="","",J12)</f>
        <v>15. 7. 2020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1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E15</f>
        <v xml:space="preserve"> </v>
      </c>
      <c r="G121" s="35"/>
      <c r="H121" s="35"/>
      <c r="I121" s="117" t="s">
        <v>29</v>
      </c>
      <c r="J121" s="31" t="str">
        <f>E21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5"/>
      <c r="E122" s="35"/>
      <c r="F122" s="26" t="str">
        <f>IF(E18="","",E18)</f>
        <v>Vyplň údaj</v>
      </c>
      <c r="G122" s="35"/>
      <c r="H122" s="35"/>
      <c r="I122" s="117" t="s">
        <v>31</v>
      </c>
      <c r="J122" s="31" t="str">
        <f>E24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11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75"/>
      <c r="B124" s="176"/>
      <c r="C124" s="177" t="s">
        <v>113</v>
      </c>
      <c r="D124" s="178" t="s">
        <v>58</v>
      </c>
      <c r="E124" s="178" t="s">
        <v>54</v>
      </c>
      <c r="F124" s="178" t="s">
        <v>55</v>
      </c>
      <c r="G124" s="178" t="s">
        <v>114</v>
      </c>
      <c r="H124" s="178" t="s">
        <v>115</v>
      </c>
      <c r="I124" s="179" t="s">
        <v>116</v>
      </c>
      <c r="J124" s="180" t="s">
        <v>100</v>
      </c>
      <c r="K124" s="181" t="s">
        <v>117</v>
      </c>
      <c r="L124" s="182"/>
      <c r="M124" s="74" t="s">
        <v>1</v>
      </c>
      <c r="N124" s="75" t="s">
        <v>37</v>
      </c>
      <c r="O124" s="75" t="s">
        <v>118</v>
      </c>
      <c r="P124" s="75" t="s">
        <v>119</v>
      </c>
      <c r="Q124" s="75" t="s">
        <v>120</v>
      </c>
      <c r="R124" s="75" t="s">
        <v>121</v>
      </c>
      <c r="S124" s="75" t="s">
        <v>122</v>
      </c>
      <c r="T124" s="76" t="s">
        <v>123</v>
      </c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</row>
    <row r="125" spans="1:65" s="2" customFormat="1" ht="22.9" customHeight="1">
      <c r="A125" s="33"/>
      <c r="B125" s="34"/>
      <c r="C125" s="81" t="s">
        <v>124</v>
      </c>
      <c r="D125" s="35"/>
      <c r="E125" s="35"/>
      <c r="F125" s="35"/>
      <c r="G125" s="35"/>
      <c r="H125" s="35"/>
      <c r="I125" s="115"/>
      <c r="J125" s="183">
        <f>BK125</f>
        <v>0</v>
      </c>
      <c r="K125" s="35"/>
      <c r="L125" s="38"/>
      <c r="M125" s="77"/>
      <c r="N125" s="184"/>
      <c r="O125" s="78"/>
      <c r="P125" s="185">
        <f>P126</f>
        <v>0</v>
      </c>
      <c r="Q125" s="78"/>
      <c r="R125" s="185">
        <f>R126</f>
        <v>2221.3489804999999</v>
      </c>
      <c r="S125" s="78"/>
      <c r="T125" s="186">
        <f>T126</f>
        <v>667.72859999999991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72</v>
      </c>
      <c r="AU125" s="16" t="s">
        <v>102</v>
      </c>
      <c r="BK125" s="187">
        <f>BK126</f>
        <v>0</v>
      </c>
    </row>
    <row r="126" spans="1:65" s="12" customFormat="1" ht="25.9" customHeight="1">
      <c r="B126" s="188"/>
      <c r="C126" s="189"/>
      <c r="D126" s="190" t="s">
        <v>72</v>
      </c>
      <c r="E126" s="191" t="s">
        <v>125</v>
      </c>
      <c r="F126" s="191" t="s">
        <v>126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P127+P192+P195+P247+P268+P332</f>
        <v>0</v>
      </c>
      <c r="Q126" s="196"/>
      <c r="R126" s="197">
        <f>R127+R192+R195+R247+R268+R332</f>
        <v>2221.3489804999999</v>
      </c>
      <c r="S126" s="196"/>
      <c r="T126" s="198">
        <f>T127+T192+T195+T247+T268+T332</f>
        <v>667.72859999999991</v>
      </c>
      <c r="AR126" s="199" t="s">
        <v>78</v>
      </c>
      <c r="AT126" s="200" t="s">
        <v>72</v>
      </c>
      <c r="AU126" s="200" t="s">
        <v>73</v>
      </c>
      <c r="AY126" s="199" t="s">
        <v>127</v>
      </c>
      <c r="BK126" s="201">
        <f>BK127+BK192+BK195+BK247+BK268+BK332</f>
        <v>0</v>
      </c>
    </row>
    <row r="127" spans="1:65" s="12" customFormat="1" ht="22.9" customHeight="1">
      <c r="B127" s="188"/>
      <c r="C127" s="189"/>
      <c r="D127" s="190" t="s">
        <v>72</v>
      </c>
      <c r="E127" s="202" t="s">
        <v>78</v>
      </c>
      <c r="F127" s="202" t="s">
        <v>128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SUM(P128:P191)</f>
        <v>0</v>
      </c>
      <c r="Q127" s="196"/>
      <c r="R127" s="197">
        <f>SUM(R128:R191)</f>
        <v>85.623450000000005</v>
      </c>
      <c r="S127" s="196"/>
      <c r="T127" s="198">
        <f>SUM(T128:T191)</f>
        <v>667.72859999999991</v>
      </c>
      <c r="AR127" s="199" t="s">
        <v>78</v>
      </c>
      <c r="AT127" s="200" t="s">
        <v>72</v>
      </c>
      <c r="AU127" s="200" t="s">
        <v>78</v>
      </c>
      <c r="AY127" s="199" t="s">
        <v>127</v>
      </c>
      <c r="BK127" s="201">
        <f>SUM(BK128:BK191)</f>
        <v>0</v>
      </c>
    </row>
    <row r="128" spans="1:65" s="2" customFormat="1" ht="55.5" customHeight="1">
      <c r="A128" s="33"/>
      <c r="B128" s="34"/>
      <c r="C128" s="204" t="s">
        <v>78</v>
      </c>
      <c r="D128" s="204" t="s">
        <v>129</v>
      </c>
      <c r="E128" s="205" t="s">
        <v>130</v>
      </c>
      <c r="F128" s="206" t="s">
        <v>131</v>
      </c>
      <c r="G128" s="207" t="s">
        <v>87</v>
      </c>
      <c r="H128" s="208">
        <v>341.6</v>
      </c>
      <c r="I128" s="209"/>
      <c r="J128" s="210">
        <f>ROUND(I128*H128,2)</f>
        <v>0</v>
      </c>
      <c r="K128" s="211"/>
      <c r="L128" s="38"/>
      <c r="M128" s="212" t="s">
        <v>1</v>
      </c>
      <c r="N128" s="213" t="s">
        <v>38</v>
      </c>
      <c r="O128" s="70"/>
      <c r="P128" s="214">
        <f>O128*H128</f>
        <v>0</v>
      </c>
      <c r="Q128" s="214">
        <v>0</v>
      </c>
      <c r="R128" s="214">
        <f>Q128*H128</f>
        <v>0</v>
      </c>
      <c r="S128" s="214">
        <v>0.17</v>
      </c>
      <c r="T128" s="215">
        <f>S128*H128</f>
        <v>58.07200000000001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6" t="s">
        <v>132</v>
      </c>
      <c r="AT128" s="216" t="s">
        <v>129</v>
      </c>
      <c r="AU128" s="216" t="s">
        <v>82</v>
      </c>
      <c r="AY128" s="16" t="s">
        <v>127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6" t="s">
        <v>78</v>
      </c>
      <c r="BK128" s="217">
        <f>ROUND(I128*H128,2)</f>
        <v>0</v>
      </c>
      <c r="BL128" s="16" t="s">
        <v>132</v>
      </c>
      <c r="BM128" s="216" t="s">
        <v>133</v>
      </c>
    </row>
    <row r="129" spans="1:65" s="13" customFormat="1" ht="11.25">
      <c r="B129" s="218"/>
      <c r="C129" s="219"/>
      <c r="D129" s="220" t="s">
        <v>134</v>
      </c>
      <c r="E129" s="221" t="s">
        <v>1</v>
      </c>
      <c r="F129" s="222" t="s">
        <v>89</v>
      </c>
      <c r="G129" s="219"/>
      <c r="H129" s="223">
        <v>341.6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134</v>
      </c>
      <c r="AU129" s="229" t="s">
        <v>82</v>
      </c>
      <c r="AV129" s="13" t="s">
        <v>82</v>
      </c>
      <c r="AW129" s="13" t="s">
        <v>30</v>
      </c>
      <c r="AX129" s="13" t="s">
        <v>73</v>
      </c>
      <c r="AY129" s="229" t="s">
        <v>127</v>
      </c>
    </row>
    <row r="130" spans="1:65" s="2" customFormat="1" ht="55.5" customHeight="1">
      <c r="A130" s="33"/>
      <c r="B130" s="34"/>
      <c r="C130" s="204" t="s">
        <v>82</v>
      </c>
      <c r="D130" s="204" t="s">
        <v>129</v>
      </c>
      <c r="E130" s="205" t="s">
        <v>135</v>
      </c>
      <c r="F130" s="206" t="s">
        <v>136</v>
      </c>
      <c r="G130" s="207" t="s">
        <v>87</v>
      </c>
      <c r="H130" s="208">
        <v>1208.4000000000001</v>
      </c>
      <c r="I130" s="209"/>
      <c r="J130" s="210">
        <f>ROUND(I130*H130,2)</f>
        <v>0</v>
      </c>
      <c r="K130" s="211"/>
      <c r="L130" s="38"/>
      <c r="M130" s="212" t="s">
        <v>1</v>
      </c>
      <c r="N130" s="213" t="s">
        <v>38</v>
      </c>
      <c r="O130" s="70"/>
      <c r="P130" s="214">
        <f>O130*H130</f>
        <v>0</v>
      </c>
      <c r="Q130" s="214">
        <v>0</v>
      </c>
      <c r="R130" s="214">
        <f>Q130*H130</f>
        <v>0</v>
      </c>
      <c r="S130" s="214">
        <v>0.28999999999999998</v>
      </c>
      <c r="T130" s="215">
        <f>S130*H130</f>
        <v>350.43599999999998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6" t="s">
        <v>132</v>
      </c>
      <c r="AT130" s="216" t="s">
        <v>129</v>
      </c>
      <c r="AU130" s="216" t="s">
        <v>82</v>
      </c>
      <c r="AY130" s="16" t="s">
        <v>127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78</v>
      </c>
      <c r="BK130" s="217">
        <f>ROUND(I130*H130,2)</f>
        <v>0</v>
      </c>
      <c r="BL130" s="16" t="s">
        <v>132</v>
      </c>
      <c r="BM130" s="216" t="s">
        <v>137</v>
      </c>
    </row>
    <row r="131" spans="1:65" s="13" customFormat="1" ht="11.25">
      <c r="B131" s="218"/>
      <c r="C131" s="219"/>
      <c r="D131" s="220" t="s">
        <v>134</v>
      </c>
      <c r="E131" s="221" t="s">
        <v>1</v>
      </c>
      <c r="F131" s="222" t="s">
        <v>138</v>
      </c>
      <c r="G131" s="219"/>
      <c r="H131" s="223">
        <v>1208.4000000000001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134</v>
      </c>
      <c r="AU131" s="229" t="s">
        <v>82</v>
      </c>
      <c r="AV131" s="13" t="s">
        <v>82</v>
      </c>
      <c r="AW131" s="13" t="s">
        <v>30</v>
      </c>
      <c r="AX131" s="13" t="s">
        <v>73</v>
      </c>
      <c r="AY131" s="229" t="s">
        <v>127</v>
      </c>
    </row>
    <row r="132" spans="1:65" s="2" customFormat="1" ht="44.25" customHeight="1">
      <c r="A132" s="33"/>
      <c r="B132" s="34"/>
      <c r="C132" s="204" t="s">
        <v>139</v>
      </c>
      <c r="D132" s="204" t="s">
        <v>129</v>
      </c>
      <c r="E132" s="205" t="s">
        <v>140</v>
      </c>
      <c r="F132" s="206" t="s">
        <v>141</v>
      </c>
      <c r="G132" s="207" t="s">
        <v>87</v>
      </c>
      <c r="H132" s="208">
        <v>324.7</v>
      </c>
      <c r="I132" s="209"/>
      <c r="J132" s="210">
        <f>ROUND(I132*H132,2)</f>
        <v>0</v>
      </c>
      <c r="K132" s="211"/>
      <c r="L132" s="38"/>
      <c r="M132" s="212" t="s">
        <v>1</v>
      </c>
      <c r="N132" s="213" t="s">
        <v>38</v>
      </c>
      <c r="O132" s="70"/>
      <c r="P132" s="214">
        <f>O132*H132</f>
        <v>0</v>
      </c>
      <c r="Q132" s="214">
        <v>0</v>
      </c>
      <c r="R132" s="214">
        <f>Q132*H132</f>
        <v>0</v>
      </c>
      <c r="S132" s="214">
        <v>9.8000000000000004E-2</v>
      </c>
      <c r="T132" s="215">
        <f>S132*H132</f>
        <v>31.820599999999999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6" t="s">
        <v>132</v>
      </c>
      <c r="AT132" s="216" t="s">
        <v>129</v>
      </c>
      <c r="AU132" s="216" t="s">
        <v>82</v>
      </c>
      <c r="AY132" s="16" t="s">
        <v>127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78</v>
      </c>
      <c r="BK132" s="217">
        <f>ROUND(I132*H132,2)</f>
        <v>0</v>
      </c>
      <c r="BL132" s="16" t="s">
        <v>132</v>
      </c>
      <c r="BM132" s="216" t="s">
        <v>142</v>
      </c>
    </row>
    <row r="133" spans="1:65" s="13" customFormat="1" ht="11.25">
      <c r="B133" s="218"/>
      <c r="C133" s="219"/>
      <c r="D133" s="220" t="s">
        <v>134</v>
      </c>
      <c r="E133" s="221" t="s">
        <v>1</v>
      </c>
      <c r="F133" s="222" t="s">
        <v>143</v>
      </c>
      <c r="G133" s="219"/>
      <c r="H133" s="223">
        <v>320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134</v>
      </c>
      <c r="AU133" s="229" t="s">
        <v>82</v>
      </c>
      <c r="AV133" s="13" t="s">
        <v>82</v>
      </c>
      <c r="AW133" s="13" t="s">
        <v>30</v>
      </c>
      <c r="AX133" s="13" t="s">
        <v>73</v>
      </c>
      <c r="AY133" s="229" t="s">
        <v>127</v>
      </c>
    </row>
    <row r="134" spans="1:65" s="13" customFormat="1" ht="11.25">
      <c r="B134" s="218"/>
      <c r="C134" s="219"/>
      <c r="D134" s="220" t="s">
        <v>134</v>
      </c>
      <c r="E134" s="221" t="s">
        <v>1</v>
      </c>
      <c r="F134" s="222" t="s">
        <v>144</v>
      </c>
      <c r="G134" s="219"/>
      <c r="H134" s="223">
        <v>4.7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134</v>
      </c>
      <c r="AU134" s="229" t="s">
        <v>82</v>
      </c>
      <c r="AV134" s="13" t="s">
        <v>82</v>
      </c>
      <c r="AW134" s="13" t="s">
        <v>30</v>
      </c>
      <c r="AX134" s="13" t="s">
        <v>73</v>
      </c>
      <c r="AY134" s="229" t="s">
        <v>127</v>
      </c>
    </row>
    <row r="135" spans="1:65" s="2" customFormat="1" ht="44.25" customHeight="1">
      <c r="A135" s="33"/>
      <c r="B135" s="34"/>
      <c r="C135" s="204" t="s">
        <v>132</v>
      </c>
      <c r="D135" s="204" t="s">
        <v>129</v>
      </c>
      <c r="E135" s="205" t="s">
        <v>145</v>
      </c>
      <c r="F135" s="206" t="s">
        <v>146</v>
      </c>
      <c r="G135" s="207" t="s">
        <v>87</v>
      </c>
      <c r="H135" s="208">
        <v>1200</v>
      </c>
      <c r="I135" s="209"/>
      <c r="J135" s="210">
        <f>ROUND(I135*H135,2)</f>
        <v>0</v>
      </c>
      <c r="K135" s="211"/>
      <c r="L135" s="38"/>
      <c r="M135" s="212" t="s">
        <v>1</v>
      </c>
      <c r="N135" s="213" t="s">
        <v>38</v>
      </c>
      <c r="O135" s="70"/>
      <c r="P135" s="214">
        <f>O135*H135</f>
        <v>0</v>
      </c>
      <c r="Q135" s="214">
        <v>9.0000000000000006E-5</v>
      </c>
      <c r="R135" s="214">
        <f>Q135*H135</f>
        <v>0.10800000000000001</v>
      </c>
      <c r="S135" s="214">
        <v>0.128</v>
      </c>
      <c r="T135" s="215">
        <f>S135*H135</f>
        <v>153.6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6" t="s">
        <v>132</v>
      </c>
      <c r="AT135" s="216" t="s">
        <v>129</v>
      </c>
      <c r="AU135" s="216" t="s">
        <v>82</v>
      </c>
      <c r="AY135" s="16" t="s">
        <v>127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78</v>
      </c>
      <c r="BK135" s="217">
        <f>ROUND(I135*H135,2)</f>
        <v>0</v>
      </c>
      <c r="BL135" s="16" t="s">
        <v>132</v>
      </c>
      <c r="BM135" s="216" t="s">
        <v>147</v>
      </c>
    </row>
    <row r="136" spans="1:65" s="13" customFormat="1" ht="11.25">
      <c r="B136" s="218"/>
      <c r="C136" s="219"/>
      <c r="D136" s="220" t="s">
        <v>134</v>
      </c>
      <c r="E136" s="221" t="s">
        <v>1</v>
      </c>
      <c r="F136" s="222" t="s">
        <v>148</v>
      </c>
      <c r="G136" s="219"/>
      <c r="H136" s="223">
        <v>1200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134</v>
      </c>
      <c r="AU136" s="229" t="s">
        <v>82</v>
      </c>
      <c r="AV136" s="13" t="s">
        <v>82</v>
      </c>
      <c r="AW136" s="13" t="s">
        <v>30</v>
      </c>
      <c r="AX136" s="13" t="s">
        <v>73</v>
      </c>
      <c r="AY136" s="229" t="s">
        <v>127</v>
      </c>
    </row>
    <row r="137" spans="1:65" s="14" customFormat="1" ht="11.25">
      <c r="B137" s="230"/>
      <c r="C137" s="231"/>
      <c r="D137" s="220" t="s">
        <v>134</v>
      </c>
      <c r="E137" s="232" t="s">
        <v>1</v>
      </c>
      <c r="F137" s="233" t="s">
        <v>149</v>
      </c>
      <c r="G137" s="231"/>
      <c r="H137" s="234">
        <v>1200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134</v>
      </c>
      <c r="AU137" s="240" t="s">
        <v>82</v>
      </c>
      <c r="AV137" s="14" t="s">
        <v>132</v>
      </c>
      <c r="AW137" s="14" t="s">
        <v>30</v>
      </c>
      <c r="AX137" s="14" t="s">
        <v>78</v>
      </c>
      <c r="AY137" s="240" t="s">
        <v>127</v>
      </c>
    </row>
    <row r="138" spans="1:65" s="2" customFormat="1" ht="44.25" customHeight="1">
      <c r="A138" s="33"/>
      <c r="B138" s="34"/>
      <c r="C138" s="204" t="s">
        <v>150</v>
      </c>
      <c r="D138" s="204" t="s">
        <v>129</v>
      </c>
      <c r="E138" s="205" t="s">
        <v>151</v>
      </c>
      <c r="F138" s="206" t="s">
        <v>152</v>
      </c>
      <c r="G138" s="207" t="s">
        <v>153</v>
      </c>
      <c r="H138" s="208">
        <v>360</v>
      </c>
      <c r="I138" s="209"/>
      <c r="J138" s="210">
        <f>ROUND(I138*H138,2)</f>
        <v>0</v>
      </c>
      <c r="K138" s="211"/>
      <c r="L138" s="38"/>
      <c r="M138" s="212" t="s">
        <v>1</v>
      </c>
      <c r="N138" s="213" t="s">
        <v>38</v>
      </c>
      <c r="O138" s="70"/>
      <c r="P138" s="214">
        <f>O138*H138</f>
        <v>0</v>
      </c>
      <c r="Q138" s="214">
        <v>0</v>
      </c>
      <c r="R138" s="214">
        <f>Q138*H138</f>
        <v>0</v>
      </c>
      <c r="S138" s="214">
        <v>0.20499999999999999</v>
      </c>
      <c r="T138" s="215">
        <f>S138*H138</f>
        <v>73.8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132</v>
      </c>
      <c r="AT138" s="216" t="s">
        <v>129</v>
      </c>
      <c r="AU138" s="216" t="s">
        <v>82</v>
      </c>
      <c r="AY138" s="16" t="s">
        <v>127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78</v>
      </c>
      <c r="BK138" s="217">
        <f>ROUND(I138*H138,2)</f>
        <v>0</v>
      </c>
      <c r="BL138" s="16" t="s">
        <v>132</v>
      </c>
      <c r="BM138" s="216" t="s">
        <v>154</v>
      </c>
    </row>
    <row r="139" spans="1:65" s="2" customFormat="1" ht="55.5" customHeight="1">
      <c r="A139" s="33"/>
      <c r="B139" s="34"/>
      <c r="C139" s="204" t="s">
        <v>155</v>
      </c>
      <c r="D139" s="204" t="s">
        <v>129</v>
      </c>
      <c r="E139" s="205" t="s">
        <v>156</v>
      </c>
      <c r="F139" s="206" t="s">
        <v>157</v>
      </c>
      <c r="G139" s="207" t="s">
        <v>153</v>
      </c>
      <c r="H139" s="208">
        <v>360</v>
      </c>
      <c r="I139" s="209"/>
      <c r="J139" s="210">
        <f>ROUND(I139*H139,2)</f>
        <v>0</v>
      </c>
      <c r="K139" s="211"/>
      <c r="L139" s="38"/>
      <c r="M139" s="212" t="s">
        <v>1</v>
      </c>
      <c r="N139" s="213" t="s">
        <v>38</v>
      </c>
      <c r="O139" s="70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6" t="s">
        <v>132</v>
      </c>
      <c r="AT139" s="216" t="s">
        <v>129</v>
      </c>
      <c r="AU139" s="216" t="s">
        <v>82</v>
      </c>
      <c r="AY139" s="16" t="s">
        <v>127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78</v>
      </c>
      <c r="BK139" s="217">
        <f>ROUND(I139*H139,2)</f>
        <v>0</v>
      </c>
      <c r="BL139" s="16" t="s">
        <v>132</v>
      </c>
      <c r="BM139" s="216" t="s">
        <v>158</v>
      </c>
    </row>
    <row r="140" spans="1:65" s="2" customFormat="1" ht="21.75" customHeight="1">
      <c r="A140" s="33"/>
      <c r="B140" s="34"/>
      <c r="C140" s="204" t="s">
        <v>159</v>
      </c>
      <c r="D140" s="204" t="s">
        <v>129</v>
      </c>
      <c r="E140" s="205" t="s">
        <v>160</v>
      </c>
      <c r="F140" s="206" t="s">
        <v>161</v>
      </c>
      <c r="G140" s="207" t="s">
        <v>162</v>
      </c>
      <c r="H140" s="208">
        <v>670.94200000000001</v>
      </c>
      <c r="I140" s="209"/>
      <c r="J140" s="210">
        <f>ROUND(I140*H140,2)</f>
        <v>0</v>
      </c>
      <c r="K140" s="211"/>
      <c r="L140" s="38"/>
      <c r="M140" s="212" t="s">
        <v>1</v>
      </c>
      <c r="N140" s="213" t="s">
        <v>38</v>
      </c>
      <c r="O140" s="70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6" t="s">
        <v>132</v>
      </c>
      <c r="AT140" s="216" t="s">
        <v>129</v>
      </c>
      <c r="AU140" s="216" t="s">
        <v>82</v>
      </c>
      <c r="AY140" s="16" t="s">
        <v>127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78</v>
      </c>
      <c r="BK140" s="217">
        <f>ROUND(I140*H140,2)</f>
        <v>0</v>
      </c>
      <c r="BL140" s="16" t="s">
        <v>132</v>
      </c>
      <c r="BM140" s="216" t="s">
        <v>163</v>
      </c>
    </row>
    <row r="141" spans="1:65" s="13" customFormat="1" ht="11.25">
      <c r="B141" s="218"/>
      <c r="C141" s="219"/>
      <c r="D141" s="220" t="s">
        <v>134</v>
      </c>
      <c r="E141" s="221" t="s">
        <v>1</v>
      </c>
      <c r="F141" s="222" t="s">
        <v>164</v>
      </c>
      <c r="G141" s="219"/>
      <c r="H141" s="223">
        <v>224.43600000000001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134</v>
      </c>
      <c r="AU141" s="229" t="s">
        <v>82</v>
      </c>
      <c r="AV141" s="13" t="s">
        <v>82</v>
      </c>
      <c r="AW141" s="13" t="s">
        <v>30</v>
      </c>
      <c r="AX141" s="13" t="s">
        <v>73</v>
      </c>
      <c r="AY141" s="229" t="s">
        <v>127</v>
      </c>
    </row>
    <row r="142" spans="1:65" s="13" customFormat="1" ht="11.25">
      <c r="B142" s="218"/>
      <c r="C142" s="219"/>
      <c r="D142" s="220" t="s">
        <v>134</v>
      </c>
      <c r="E142" s="221" t="s">
        <v>1</v>
      </c>
      <c r="F142" s="222" t="s">
        <v>165</v>
      </c>
      <c r="G142" s="219"/>
      <c r="H142" s="223">
        <v>339.51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134</v>
      </c>
      <c r="AU142" s="229" t="s">
        <v>82</v>
      </c>
      <c r="AV142" s="13" t="s">
        <v>82</v>
      </c>
      <c r="AW142" s="13" t="s">
        <v>30</v>
      </c>
      <c r="AX142" s="13" t="s">
        <v>73</v>
      </c>
      <c r="AY142" s="229" t="s">
        <v>127</v>
      </c>
    </row>
    <row r="143" spans="1:65" s="13" customFormat="1" ht="11.25">
      <c r="B143" s="218"/>
      <c r="C143" s="219"/>
      <c r="D143" s="220" t="s">
        <v>134</v>
      </c>
      <c r="E143" s="221" t="s">
        <v>1</v>
      </c>
      <c r="F143" s="222" t="s">
        <v>166</v>
      </c>
      <c r="G143" s="219"/>
      <c r="H143" s="223">
        <v>37.216000000000001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134</v>
      </c>
      <c r="AU143" s="229" t="s">
        <v>82</v>
      </c>
      <c r="AV143" s="13" t="s">
        <v>82</v>
      </c>
      <c r="AW143" s="13" t="s">
        <v>30</v>
      </c>
      <c r="AX143" s="13" t="s">
        <v>73</v>
      </c>
      <c r="AY143" s="229" t="s">
        <v>127</v>
      </c>
    </row>
    <row r="144" spans="1:65" s="13" customFormat="1" ht="11.25">
      <c r="B144" s="218"/>
      <c r="C144" s="219"/>
      <c r="D144" s="220" t="s">
        <v>134</v>
      </c>
      <c r="E144" s="221" t="s">
        <v>1</v>
      </c>
      <c r="F144" s="222" t="s">
        <v>167</v>
      </c>
      <c r="G144" s="219"/>
      <c r="H144" s="223">
        <v>69.78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134</v>
      </c>
      <c r="AU144" s="229" t="s">
        <v>82</v>
      </c>
      <c r="AV144" s="13" t="s">
        <v>82</v>
      </c>
      <c r="AW144" s="13" t="s">
        <v>30</v>
      </c>
      <c r="AX144" s="13" t="s">
        <v>73</v>
      </c>
      <c r="AY144" s="229" t="s">
        <v>127</v>
      </c>
    </row>
    <row r="145" spans="1:65" s="14" customFormat="1" ht="11.25">
      <c r="B145" s="230"/>
      <c r="C145" s="231"/>
      <c r="D145" s="220" t="s">
        <v>134</v>
      </c>
      <c r="E145" s="232" t="s">
        <v>1</v>
      </c>
      <c r="F145" s="233" t="s">
        <v>149</v>
      </c>
      <c r="G145" s="231"/>
      <c r="H145" s="234">
        <v>670.94200000000001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134</v>
      </c>
      <c r="AU145" s="240" t="s">
        <v>82</v>
      </c>
      <c r="AV145" s="14" t="s">
        <v>132</v>
      </c>
      <c r="AW145" s="14" t="s">
        <v>30</v>
      </c>
      <c r="AX145" s="14" t="s">
        <v>78</v>
      </c>
      <c r="AY145" s="240" t="s">
        <v>127</v>
      </c>
    </row>
    <row r="146" spans="1:65" s="2" customFormat="1" ht="33" customHeight="1">
      <c r="A146" s="33"/>
      <c r="B146" s="34"/>
      <c r="C146" s="204" t="s">
        <v>168</v>
      </c>
      <c r="D146" s="204" t="s">
        <v>129</v>
      </c>
      <c r="E146" s="205" t="s">
        <v>169</v>
      </c>
      <c r="F146" s="206" t="s">
        <v>170</v>
      </c>
      <c r="G146" s="207" t="s">
        <v>162</v>
      </c>
      <c r="H146" s="208">
        <v>97.4</v>
      </c>
      <c r="I146" s="209"/>
      <c r="J146" s="210">
        <f>ROUND(I146*H146,2)</f>
        <v>0</v>
      </c>
      <c r="K146" s="211"/>
      <c r="L146" s="38"/>
      <c r="M146" s="212" t="s">
        <v>1</v>
      </c>
      <c r="N146" s="213" t="s">
        <v>38</v>
      </c>
      <c r="O146" s="70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6" t="s">
        <v>132</v>
      </c>
      <c r="AT146" s="216" t="s">
        <v>129</v>
      </c>
      <c r="AU146" s="216" t="s">
        <v>82</v>
      </c>
      <c r="AY146" s="16" t="s">
        <v>127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78</v>
      </c>
      <c r="BK146" s="217">
        <f>ROUND(I146*H146,2)</f>
        <v>0</v>
      </c>
      <c r="BL146" s="16" t="s">
        <v>132</v>
      </c>
      <c r="BM146" s="216" t="s">
        <v>171</v>
      </c>
    </row>
    <row r="147" spans="1:65" s="13" customFormat="1" ht="11.25">
      <c r="B147" s="218"/>
      <c r="C147" s="219"/>
      <c r="D147" s="220" t="s">
        <v>134</v>
      </c>
      <c r="E147" s="221" t="s">
        <v>1</v>
      </c>
      <c r="F147" s="222" t="s">
        <v>172</v>
      </c>
      <c r="G147" s="219"/>
      <c r="H147" s="223">
        <v>48.8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134</v>
      </c>
      <c r="AU147" s="229" t="s">
        <v>82</v>
      </c>
      <c r="AV147" s="13" t="s">
        <v>82</v>
      </c>
      <c r="AW147" s="13" t="s">
        <v>30</v>
      </c>
      <c r="AX147" s="13" t="s">
        <v>73</v>
      </c>
      <c r="AY147" s="229" t="s">
        <v>127</v>
      </c>
    </row>
    <row r="148" spans="1:65" s="13" customFormat="1" ht="11.25">
      <c r="B148" s="218"/>
      <c r="C148" s="219"/>
      <c r="D148" s="220" t="s">
        <v>134</v>
      </c>
      <c r="E148" s="221" t="s">
        <v>1</v>
      </c>
      <c r="F148" s="222" t="s">
        <v>173</v>
      </c>
      <c r="G148" s="219"/>
      <c r="H148" s="223">
        <v>48.6</v>
      </c>
      <c r="I148" s="224"/>
      <c r="J148" s="219"/>
      <c r="K148" s="219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134</v>
      </c>
      <c r="AU148" s="229" t="s">
        <v>82</v>
      </c>
      <c r="AV148" s="13" t="s">
        <v>82</v>
      </c>
      <c r="AW148" s="13" t="s">
        <v>30</v>
      </c>
      <c r="AX148" s="13" t="s">
        <v>73</v>
      </c>
      <c r="AY148" s="229" t="s">
        <v>127</v>
      </c>
    </row>
    <row r="149" spans="1:65" s="2" customFormat="1" ht="55.5" customHeight="1">
      <c r="A149" s="33"/>
      <c r="B149" s="34"/>
      <c r="C149" s="204" t="s">
        <v>174</v>
      </c>
      <c r="D149" s="204" t="s">
        <v>129</v>
      </c>
      <c r="E149" s="205" t="s">
        <v>175</v>
      </c>
      <c r="F149" s="206" t="s">
        <v>176</v>
      </c>
      <c r="G149" s="207" t="s">
        <v>162</v>
      </c>
      <c r="H149" s="208">
        <v>753.49199999999996</v>
      </c>
      <c r="I149" s="209"/>
      <c r="J149" s="210">
        <f>ROUND(I149*H149,2)</f>
        <v>0</v>
      </c>
      <c r="K149" s="211"/>
      <c r="L149" s="38"/>
      <c r="M149" s="212" t="s">
        <v>1</v>
      </c>
      <c r="N149" s="213" t="s">
        <v>38</v>
      </c>
      <c r="O149" s="70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6" t="s">
        <v>132</v>
      </c>
      <c r="AT149" s="216" t="s">
        <v>129</v>
      </c>
      <c r="AU149" s="216" t="s">
        <v>82</v>
      </c>
      <c r="AY149" s="16" t="s">
        <v>127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6" t="s">
        <v>78</v>
      </c>
      <c r="BK149" s="217">
        <f>ROUND(I149*H149,2)</f>
        <v>0</v>
      </c>
      <c r="BL149" s="16" t="s">
        <v>132</v>
      </c>
      <c r="BM149" s="216" t="s">
        <v>177</v>
      </c>
    </row>
    <row r="150" spans="1:65" s="13" customFormat="1" ht="11.25">
      <c r="B150" s="218"/>
      <c r="C150" s="219"/>
      <c r="D150" s="220" t="s">
        <v>134</v>
      </c>
      <c r="E150" s="221" t="s">
        <v>1</v>
      </c>
      <c r="F150" s="222" t="s">
        <v>164</v>
      </c>
      <c r="G150" s="219"/>
      <c r="H150" s="223">
        <v>224.43600000000001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134</v>
      </c>
      <c r="AU150" s="229" t="s">
        <v>82</v>
      </c>
      <c r="AV150" s="13" t="s">
        <v>82</v>
      </c>
      <c r="AW150" s="13" t="s">
        <v>30</v>
      </c>
      <c r="AX150" s="13" t="s">
        <v>73</v>
      </c>
      <c r="AY150" s="229" t="s">
        <v>127</v>
      </c>
    </row>
    <row r="151" spans="1:65" s="13" customFormat="1" ht="11.25">
      <c r="B151" s="218"/>
      <c r="C151" s="219"/>
      <c r="D151" s="220" t="s">
        <v>134</v>
      </c>
      <c r="E151" s="221" t="s">
        <v>1</v>
      </c>
      <c r="F151" s="222" t="s">
        <v>172</v>
      </c>
      <c r="G151" s="219"/>
      <c r="H151" s="223">
        <v>48.8</v>
      </c>
      <c r="I151" s="224"/>
      <c r="J151" s="219"/>
      <c r="K151" s="219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134</v>
      </c>
      <c r="AU151" s="229" t="s">
        <v>82</v>
      </c>
      <c r="AV151" s="13" t="s">
        <v>82</v>
      </c>
      <c r="AW151" s="13" t="s">
        <v>30</v>
      </c>
      <c r="AX151" s="13" t="s">
        <v>73</v>
      </c>
      <c r="AY151" s="229" t="s">
        <v>127</v>
      </c>
    </row>
    <row r="152" spans="1:65" s="13" customFormat="1" ht="11.25">
      <c r="B152" s="218"/>
      <c r="C152" s="219"/>
      <c r="D152" s="220" t="s">
        <v>134</v>
      </c>
      <c r="E152" s="221" t="s">
        <v>1</v>
      </c>
      <c r="F152" s="222" t="s">
        <v>173</v>
      </c>
      <c r="G152" s="219"/>
      <c r="H152" s="223">
        <v>48.6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134</v>
      </c>
      <c r="AU152" s="229" t="s">
        <v>82</v>
      </c>
      <c r="AV152" s="13" t="s">
        <v>82</v>
      </c>
      <c r="AW152" s="13" t="s">
        <v>30</v>
      </c>
      <c r="AX152" s="13" t="s">
        <v>73</v>
      </c>
      <c r="AY152" s="229" t="s">
        <v>127</v>
      </c>
    </row>
    <row r="153" spans="1:65" s="13" customFormat="1" ht="11.25">
      <c r="B153" s="218"/>
      <c r="C153" s="219"/>
      <c r="D153" s="220" t="s">
        <v>134</v>
      </c>
      <c r="E153" s="221" t="s">
        <v>1</v>
      </c>
      <c r="F153" s="222" t="s">
        <v>178</v>
      </c>
      <c r="G153" s="219"/>
      <c r="H153" s="223">
        <v>-14.85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134</v>
      </c>
      <c r="AU153" s="229" t="s">
        <v>82</v>
      </c>
      <c r="AV153" s="13" t="s">
        <v>82</v>
      </c>
      <c r="AW153" s="13" t="s">
        <v>30</v>
      </c>
      <c r="AX153" s="13" t="s">
        <v>73</v>
      </c>
      <c r="AY153" s="229" t="s">
        <v>127</v>
      </c>
    </row>
    <row r="154" spans="1:65" s="13" customFormat="1" ht="11.25">
      <c r="B154" s="218"/>
      <c r="C154" s="219"/>
      <c r="D154" s="220" t="s">
        <v>134</v>
      </c>
      <c r="E154" s="221" t="s">
        <v>1</v>
      </c>
      <c r="F154" s="222" t="s">
        <v>165</v>
      </c>
      <c r="G154" s="219"/>
      <c r="H154" s="223">
        <v>339.51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134</v>
      </c>
      <c r="AU154" s="229" t="s">
        <v>82</v>
      </c>
      <c r="AV154" s="13" t="s">
        <v>82</v>
      </c>
      <c r="AW154" s="13" t="s">
        <v>30</v>
      </c>
      <c r="AX154" s="13" t="s">
        <v>73</v>
      </c>
      <c r="AY154" s="229" t="s">
        <v>127</v>
      </c>
    </row>
    <row r="155" spans="1:65" s="13" customFormat="1" ht="11.25">
      <c r="B155" s="218"/>
      <c r="C155" s="219"/>
      <c r="D155" s="220" t="s">
        <v>134</v>
      </c>
      <c r="E155" s="221" t="s">
        <v>1</v>
      </c>
      <c r="F155" s="222" t="s">
        <v>166</v>
      </c>
      <c r="G155" s="219"/>
      <c r="H155" s="223">
        <v>37.216000000000001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134</v>
      </c>
      <c r="AU155" s="229" t="s">
        <v>82</v>
      </c>
      <c r="AV155" s="13" t="s">
        <v>82</v>
      </c>
      <c r="AW155" s="13" t="s">
        <v>30</v>
      </c>
      <c r="AX155" s="13" t="s">
        <v>73</v>
      </c>
      <c r="AY155" s="229" t="s">
        <v>127</v>
      </c>
    </row>
    <row r="156" spans="1:65" s="13" customFormat="1" ht="11.25">
      <c r="B156" s="218"/>
      <c r="C156" s="219"/>
      <c r="D156" s="220" t="s">
        <v>134</v>
      </c>
      <c r="E156" s="221" t="s">
        <v>1</v>
      </c>
      <c r="F156" s="222" t="s">
        <v>167</v>
      </c>
      <c r="G156" s="219"/>
      <c r="H156" s="223">
        <v>69.78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134</v>
      </c>
      <c r="AU156" s="229" t="s">
        <v>82</v>
      </c>
      <c r="AV156" s="13" t="s">
        <v>82</v>
      </c>
      <c r="AW156" s="13" t="s">
        <v>30</v>
      </c>
      <c r="AX156" s="13" t="s">
        <v>73</v>
      </c>
      <c r="AY156" s="229" t="s">
        <v>127</v>
      </c>
    </row>
    <row r="157" spans="1:65" s="14" customFormat="1" ht="11.25">
      <c r="B157" s="230"/>
      <c r="C157" s="231"/>
      <c r="D157" s="220" t="s">
        <v>134</v>
      </c>
      <c r="E157" s="232" t="s">
        <v>1</v>
      </c>
      <c r="F157" s="233" t="s">
        <v>149</v>
      </c>
      <c r="G157" s="231"/>
      <c r="H157" s="234">
        <v>753.49199999999996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134</v>
      </c>
      <c r="AU157" s="240" t="s">
        <v>82</v>
      </c>
      <c r="AV157" s="14" t="s">
        <v>132</v>
      </c>
      <c r="AW157" s="14" t="s">
        <v>30</v>
      </c>
      <c r="AX157" s="14" t="s">
        <v>78</v>
      </c>
      <c r="AY157" s="240" t="s">
        <v>127</v>
      </c>
    </row>
    <row r="158" spans="1:65" s="2" customFormat="1" ht="55.5" customHeight="1">
      <c r="A158" s="33"/>
      <c r="B158" s="34"/>
      <c r="C158" s="204" t="s">
        <v>179</v>
      </c>
      <c r="D158" s="204" t="s">
        <v>129</v>
      </c>
      <c r="E158" s="205" t="s">
        <v>180</v>
      </c>
      <c r="F158" s="206" t="s">
        <v>181</v>
      </c>
      <c r="G158" s="207" t="s">
        <v>162</v>
      </c>
      <c r="H158" s="208">
        <v>1506.924</v>
      </c>
      <c r="I158" s="209"/>
      <c r="J158" s="210">
        <f>ROUND(I158*H158,2)</f>
        <v>0</v>
      </c>
      <c r="K158" s="211"/>
      <c r="L158" s="38"/>
      <c r="M158" s="212" t="s">
        <v>1</v>
      </c>
      <c r="N158" s="213" t="s">
        <v>38</v>
      </c>
      <c r="O158" s="70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6" t="s">
        <v>132</v>
      </c>
      <c r="AT158" s="216" t="s">
        <v>129</v>
      </c>
      <c r="AU158" s="216" t="s">
        <v>82</v>
      </c>
      <c r="AY158" s="16" t="s">
        <v>127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6" t="s">
        <v>78</v>
      </c>
      <c r="BK158" s="217">
        <f>ROUND(I158*H158,2)</f>
        <v>0</v>
      </c>
      <c r="BL158" s="16" t="s">
        <v>132</v>
      </c>
      <c r="BM158" s="216" t="s">
        <v>182</v>
      </c>
    </row>
    <row r="159" spans="1:65" s="13" customFormat="1" ht="11.25">
      <c r="B159" s="218"/>
      <c r="C159" s="219"/>
      <c r="D159" s="220" t="s">
        <v>134</v>
      </c>
      <c r="E159" s="221" t="s">
        <v>1</v>
      </c>
      <c r="F159" s="222" t="s">
        <v>183</v>
      </c>
      <c r="G159" s="219"/>
      <c r="H159" s="223">
        <v>753.46199999999999</v>
      </c>
      <c r="I159" s="224"/>
      <c r="J159" s="219"/>
      <c r="K159" s="219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134</v>
      </c>
      <c r="AU159" s="229" t="s">
        <v>82</v>
      </c>
      <c r="AV159" s="13" t="s">
        <v>82</v>
      </c>
      <c r="AW159" s="13" t="s">
        <v>30</v>
      </c>
      <c r="AX159" s="13" t="s">
        <v>73</v>
      </c>
      <c r="AY159" s="229" t="s">
        <v>127</v>
      </c>
    </row>
    <row r="160" spans="1:65" s="13" customFormat="1" ht="11.25">
      <c r="B160" s="218"/>
      <c r="C160" s="219"/>
      <c r="D160" s="220" t="s">
        <v>134</v>
      </c>
      <c r="E160" s="219"/>
      <c r="F160" s="222" t="s">
        <v>184</v>
      </c>
      <c r="G160" s="219"/>
      <c r="H160" s="223">
        <v>1506.924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134</v>
      </c>
      <c r="AU160" s="229" t="s">
        <v>82</v>
      </c>
      <c r="AV160" s="13" t="s">
        <v>82</v>
      </c>
      <c r="AW160" s="13" t="s">
        <v>4</v>
      </c>
      <c r="AX160" s="13" t="s">
        <v>78</v>
      </c>
      <c r="AY160" s="229" t="s">
        <v>127</v>
      </c>
    </row>
    <row r="161" spans="1:65" s="2" customFormat="1" ht="16.5" customHeight="1">
      <c r="A161" s="33"/>
      <c r="B161" s="34"/>
      <c r="C161" s="204" t="s">
        <v>185</v>
      </c>
      <c r="D161" s="204" t="s">
        <v>129</v>
      </c>
      <c r="E161" s="205" t="s">
        <v>186</v>
      </c>
      <c r="F161" s="206" t="s">
        <v>187</v>
      </c>
      <c r="G161" s="207" t="s">
        <v>162</v>
      </c>
      <c r="H161" s="208">
        <v>753.46199999999999</v>
      </c>
      <c r="I161" s="209"/>
      <c r="J161" s="210">
        <f>ROUND(I161*H161,2)</f>
        <v>0</v>
      </c>
      <c r="K161" s="211"/>
      <c r="L161" s="38"/>
      <c r="M161" s="212" t="s">
        <v>1</v>
      </c>
      <c r="N161" s="213" t="s">
        <v>38</v>
      </c>
      <c r="O161" s="70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6" t="s">
        <v>132</v>
      </c>
      <c r="AT161" s="216" t="s">
        <v>129</v>
      </c>
      <c r="AU161" s="216" t="s">
        <v>82</v>
      </c>
      <c r="AY161" s="16" t="s">
        <v>127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6" t="s">
        <v>78</v>
      </c>
      <c r="BK161" s="217">
        <f>ROUND(I161*H161,2)</f>
        <v>0</v>
      </c>
      <c r="BL161" s="16" t="s">
        <v>132</v>
      </c>
      <c r="BM161" s="216" t="s">
        <v>188</v>
      </c>
    </row>
    <row r="162" spans="1:65" s="13" customFormat="1" ht="11.25">
      <c r="B162" s="218"/>
      <c r="C162" s="219"/>
      <c r="D162" s="220" t="s">
        <v>134</v>
      </c>
      <c r="E162" s="221" t="s">
        <v>1</v>
      </c>
      <c r="F162" s="222" t="s">
        <v>183</v>
      </c>
      <c r="G162" s="219"/>
      <c r="H162" s="223">
        <v>753.46199999999999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134</v>
      </c>
      <c r="AU162" s="229" t="s">
        <v>82</v>
      </c>
      <c r="AV162" s="13" t="s">
        <v>82</v>
      </c>
      <c r="AW162" s="13" t="s">
        <v>30</v>
      </c>
      <c r="AX162" s="13" t="s">
        <v>73</v>
      </c>
      <c r="AY162" s="229" t="s">
        <v>127</v>
      </c>
    </row>
    <row r="163" spans="1:65" s="14" customFormat="1" ht="11.25">
      <c r="B163" s="230"/>
      <c r="C163" s="231"/>
      <c r="D163" s="220" t="s">
        <v>134</v>
      </c>
      <c r="E163" s="232" t="s">
        <v>1</v>
      </c>
      <c r="F163" s="233" t="s">
        <v>149</v>
      </c>
      <c r="G163" s="231"/>
      <c r="H163" s="234">
        <v>753.46199999999999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134</v>
      </c>
      <c r="AU163" s="240" t="s">
        <v>82</v>
      </c>
      <c r="AV163" s="14" t="s">
        <v>132</v>
      </c>
      <c r="AW163" s="14" t="s">
        <v>30</v>
      </c>
      <c r="AX163" s="14" t="s">
        <v>78</v>
      </c>
      <c r="AY163" s="240" t="s">
        <v>127</v>
      </c>
    </row>
    <row r="164" spans="1:65" s="2" customFormat="1" ht="21.75" customHeight="1">
      <c r="A164" s="33"/>
      <c r="B164" s="34"/>
      <c r="C164" s="204" t="s">
        <v>189</v>
      </c>
      <c r="D164" s="204" t="s">
        <v>129</v>
      </c>
      <c r="E164" s="205" t="s">
        <v>190</v>
      </c>
      <c r="F164" s="206" t="s">
        <v>191</v>
      </c>
      <c r="G164" s="207" t="s">
        <v>192</v>
      </c>
      <c r="H164" s="208">
        <v>1356.232</v>
      </c>
      <c r="I164" s="209"/>
      <c r="J164" s="210">
        <f>ROUND(I164*H164,2)</f>
        <v>0</v>
      </c>
      <c r="K164" s="211"/>
      <c r="L164" s="38"/>
      <c r="M164" s="212" t="s">
        <v>1</v>
      </c>
      <c r="N164" s="213" t="s">
        <v>38</v>
      </c>
      <c r="O164" s="70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6" t="s">
        <v>132</v>
      </c>
      <c r="AT164" s="216" t="s">
        <v>129</v>
      </c>
      <c r="AU164" s="216" t="s">
        <v>82</v>
      </c>
      <c r="AY164" s="16" t="s">
        <v>127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6" t="s">
        <v>78</v>
      </c>
      <c r="BK164" s="217">
        <f>ROUND(I164*H164,2)</f>
        <v>0</v>
      </c>
      <c r="BL164" s="16" t="s">
        <v>132</v>
      </c>
      <c r="BM164" s="216" t="s">
        <v>193</v>
      </c>
    </row>
    <row r="165" spans="1:65" s="13" customFormat="1" ht="11.25">
      <c r="B165" s="218"/>
      <c r="C165" s="219"/>
      <c r="D165" s="220" t="s">
        <v>134</v>
      </c>
      <c r="E165" s="221" t="s">
        <v>1</v>
      </c>
      <c r="F165" s="222" t="s">
        <v>194</v>
      </c>
      <c r="G165" s="219"/>
      <c r="H165" s="223">
        <v>1356.232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134</v>
      </c>
      <c r="AU165" s="229" t="s">
        <v>82</v>
      </c>
      <c r="AV165" s="13" t="s">
        <v>82</v>
      </c>
      <c r="AW165" s="13" t="s">
        <v>30</v>
      </c>
      <c r="AX165" s="13" t="s">
        <v>73</v>
      </c>
      <c r="AY165" s="229" t="s">
        <v>127</v>
      </c>
    </row>
    <row r="166" spans="1:65" s="14" customFormat="1" ht="11.25">
      <c r="B166" s="230"/>
      <c r="C166" s="231"/>
      <c r="D166" s="220" t="s">
        <v>134</v>
      </c>
      <c r="E166" s="232" t="s">
        <v>1</v>
      </c>
      <c r="F166" s="233" t="s">
        <v>149</v>
      </c>
      <c r="G166" s="231"/>
      <c r="H166" s="234">
        <v>1356.232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134</v>
      </c>
      <c r="AU166" s="240" t="s">
        <v>82</v>
      </c>
      <c r="AV166" s="14" t="s">
        <v>132</v>
      </c>
      <c r="AW166" s="14" t="s">
        <v>30</v>
      </c>
      <c r="AX166" s="14" t="s">
        <v>78</v>
      </c>
      <c r="AY166" s="240" t="s">
        <v>127</v>
      </c>
    </row>
    <row r="167" spans="1:65" s="2" customFormat="1" ht="33" customHeight="1">
      <c r="A167" s="33"/>
      <c r="B167" s="34"/>
      <c r="C167" s="204" t="s">
        <v>195</v>
      </c>
      <c r="D167" s="204" t="s">
        <v>129</v>
      </c>
      <c r="E167" s="205" t="s">
        <v>196</v>
      </c>
      <c r="F167" s="206" t="s">
        <v>197</v>
      </c>
      <c r="G167" s="207" t="s">
        <v>162</v>
      </c>
      <c r="H167" s="208">
        <v>33.75</v>
      </c>
      <c r="I167" s="209"/>
      <c r="J167" s="210">
        <f>ROUND(I167*H167,2)</f>
        <v>0</v>
      </c>
      <c r="K167" s="211"/>
      <c r="L167" s="38"/>
      <c r="M167" s="212" t="s">
        <v>1</v>
      </c>
      <c r="N167" s="213" t="s">
        <v>38</v>
      </c>
      <c r="O167" s="70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6" t="s">
        <v>132</v>
      </c>
      <c r="AT167" s="216" t="s">
        <v>129</v>
      </c>
      <c r="AU167" s="216" t="s">
        <v>82</v>
      </c>
      <c r="AY167" s="16" t="s">
        <v>127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78</v>
      </c>
      <c r="BK167" s="217">
        <f>ROUND(I167*H167,2)</f>
        <v>0</v>
      </c>
      <c r="BL167" s="16" t="s">
        <v>132</v>
      </c>
      <c r="BM167" s="216" t="s">
        <v>198</v>
      </c>
    </row>
    <row r="168" spans="1:65" s="13" customFormat="1" ht="11.25">
      <c r="B168" s="218"/>
      <c r="C168" s="219"/>
      <c r="D168" s="220" t="s">
        <v>134</v>
      </c>
      <c r="E168" s="221" t="s">
        <v>1</v>
      </c>
      <c r="F168" s="222" t="s">
        <v>173</v>
      </c>
      <c r="G168" s="219"/>
      <c r="H168" s="223">
        <v>48.6</v>
      </c>
      <c r="I168" s="224"/>
      <c r="J168" s="219"/>
      <c r="K168" s="219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134</v>
      </c>
      <c r="AU168" s="229" t="s">
        <v>82</v>
      </c>
      <c r="AV168" s="13" t="s">
        <v>82</v>
      </c>
      <c r="AW168" s="13" t="s">
        <v>30</v>
      </c>
      <c r="AX168" s="13" t="s">
        <v>73</v>
      </c>
      <c r="AY168" s="229" t="s">
        <v>127</v>
      </c>
    </row>
    <row r="169" spans="1:65" s="13" customFormat="1" ht="11.25">
      <c r="B169" s="218"/>
      <c r="C169" s="219"/>
      <c r="D169" s="220" t="s">
        <v>134</v>
      </c>
      <c r="E169" s="221" t="s">
        <v>1</v>
      </c>
      <c r="F169" s="222" t="s">
        <v>178</v>
      </c>
      <c r="G169" s="219"/>
      <c r="H169" s="223">
        <v>-14.85</v>
      </c>
      <c r="I169" s="224"/>
      <c r="J169" s="219"/>
      <c r="K169" s="219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134</v>
      </c>
      <c r="AU169" s="229" t="s">
        <v>82</v>
      </c>
      <c r="AV169" s="13" t="s">
        <v>82</v>
      </c>
      <c r="AW169" s="13" t="s">
        <v>30</v>
      </c>
      <c r="AX169" s="13" t="s">
        <v>73</v>
      </c>
      <c r="AY169" s="229" t="s">
        <v>127</v>
      </c>
    </row>
    <row r="170" spans="1:65" s="14" customFormat="1" ht="11.25">
      <c r="B170" s="230"/>
      <c r="C170" s="231"/>
      <c r="D170" s="220" t="s">
        <v>134</v>
      </c>
      <c r="E170" s="232" t="s">
        <v>1</v>
      </c>
      <c r="F170" s="233" t="s">
        <v>149</v>
      </c>
      <c r="G170" s="231"/>
      <c r="H170" s="234">
        <v>33.75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134</v>
      </c>
      <c r="AU170" s="240" t="s">
        <v>82</v>
      </c>
      <c r="AV170" s="14" t="s">
        <v>132</v>
      </c>
      <c r="AW170" s="14" t="s">
        <v>30</v>
      </c>
      <c r="AX170" s="14" t="s">
        <v>78</v>
      </c>
      <c r="AY170" s="240" t="s">
        <v>127</v>
      </c>
    </row>
    <row r="171" spans="1:65" s="2" customFormat="1" ht="55.5" customHeight="1">
      <c r="A171" s="33"/>
      <c r="B171" s="34"/>
      <c r="C171" s="204" t="s">
        <v>199</v>
      </c>
      <c r="D171" s="204" t="s">
        <v>129</v>
      </c>
      <c r="E171" s="205" t="s">
        <v>200</v>
      </c>
      <c r="F171" s="206" t="s">
        <v>201</v>
      </c>
      <c r="G171" s="207" t="s">
        <v>162</v>
      </c>
      <c r="H171" s="208">
        <v>12.15</v>
      </c>
      <c r="I171" s="209"/>
      <c r="J171" s="210">
        <f>ROUND(I171*H171,2)</f>
        <v>0</v>
      </c>
      <c r="K171" s="211"/>
      <c r="L171" s="38"/>
      <c r="M171" s="212" t="s">
        <v>1</v>
      </c>
      <c r="N171" s="213" t="s">
        <v>38</v>
      </c>
      <c r="O171" s="70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6" t="s">
        <v>132</v>
      </c>
      <c r="AT171" s="216" t="s">
        <v>129</v>
      </c>
      <c r="AU171" s="216" t="s">
        <v>82</v>
      </c>
      <c r="AY171" s="16" t="s">
        <v>127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6" t="s">
        <v>78</v>
      </c>
      <c r="BK171" s="217">
        <f>ROUND(I171*H171,2)</f>
        <v>0</v>
      </c>
      <c r="BL171" s="16" t="s">
        <v>132</v>
      </c>
      <c r="BM171" s="216" t="s">
        <v>202</v>
      </c>
    </row>
    <row r="172" spans="1:65" s="13" customFormat="1" ht="11.25">
      <c r="B172" s="218"/>
      <c r="C172" s="219"/>
      <c r="D172" s="220" t="s">
        <v>134</v>
      </c>
      <c r="E172" s="221" t="s">
        <v>1</v>
      </c>
      <c r="F172" s="222" t="s">
        <v>203</v>
      </c>
      <c r="G172" s="219"/>
      <c r="H172" s="223">
        <v>12.15</v>
      </c>
      <c r="I172" s="224"/>
      <c r="J172" s="219"/>
      <c r="K172" s="219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134</v>
      </c>
      <c r="AU172" s="229" t="s">
        <v>82</v>
      </c>
      <c r="AV172" s="13" t="s">
        <v>82</v>
      </c>
      <c r="AW172" s="13" t="s">
        <v>30</v>
      </c>
      <c r="AX172" s="13" t="s">
        <v>73</v>
      </c>
      <c r="AY172" s="229" t="s">
        <v>127</v>
      </c>
    </row>
    <row r="173" spans="1:65" s="14" customFormat="1" ht="11.25">
      <c r="B173" s="230"/>
      <c r="C173" s="231"/>
      <c r="D173" s="220" t="s">
        <v>134</v>
      </c>
      <c r="E173" s="232" t="s">
        <v>1</v>
      </c>
      <c r="F173" s="233" t="s">
        <v>149</v>
      </c>
      <c r="G173" s="231"/>
      <c r="H173" s="234">
        <v>12.15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134</v>
      </c>
      <c r="AU173" s="240" t="s">
        <v>82</v>
      </c>
      <c r="AV173" s="14" t="s">
        <v>132</v>
      </c>
      <c r="AW173" s="14" t="s">
        <v>30</v>
      </c>
      <c r="AX173" s="14" t="s">
        <v>78</v>
      </c>
      <c r="AY173" s="240" t="s">
        <v>127</v>
      </c>
    </row>
    <row r="174" spans="1:65" s="2" customFormat="1" ht="55.5" customHeight="1">
      <c r="A174" s="33"/>
      <c r="B174" s="34"/>
      <c r="C174" s="241" t="s">
        <v>8</v>
      </c>
      <c r="D174" s="241" t="s">
        <v>204</v>
      </c>
      <c r="E174" s="242" t="s">
        <v>205</v>
      </c>
      <c r="F174" s="243" t="s">
        <v>206</v>
      </c>
      <c r="G174" s="244" t="s">
        <v>192</v>
      </c>
      <c r="H174" s="245">
        <v>23.085000000000001</v>
      </c>
      <c r="I174" s="246"/>
      <c r="J174" s="247">
        <f>ROUND(I174*H174,2)</f>
        <v>0</v>
      </c>
      <c r="K174" s="248"/>
      <c r="L174" s="249"/>
      <c r="M174" s="250" t="s">
        <v>1</v>
      </c>
      <c r="N174" s="251" t="s">
        <v>38</v>
      </c>
      <c r="O174" s="70"/>
      <c r="P174" s="214">
        <f>O174*H174</f>
        <v>0</v>
      </c>
      <c r="Q174" s="214">
        <v>1</v>
      </c>
      <c r="R174" s="214">
        <f>Q174*H174</f>
        <v>23.085000000000001</v>
      </c>
      <c r="S174" s="214">
        <v>0</v>
      </c>
      <c r="T174" s="21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6" t="s">
        <v>168</v>
      </c>
      <c r="AT174" s="216" t="s">
        <v>204</v>
      </c>
      <c r="AU174" s="216" t="s">
        <v>82</v>
      </c>
      <c r="AY174" s="16" t="s">
        <v>127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6" t="s">
        <v>78</v>
      </c>
      <c r="BK174" s="217">
        <f>ROUND(I174*H174,2)</f>
        <v>0</v>
      </c>
      <c r="BL174" s="16" t="s">
        <v>132</v>
      </c>
      <c r="BM174" s="216" t="s">
        <v>207</v>
      </c>
    </row>
    <row r="175" spans="1:65" s="13" customFormat="1" ht="11.25">
      <c r="B175" s="218"/>
      <c r="C175" s="219"/>
      <c r="D175" s="220" t="s">
        <v>134</v>
      </c>
      <c r="E175" s="221" t="s">
        <v>1</v>
      </c>
      <c r="F175" s="222" t="s">
        <v>208</v>
      </c>
      <c r="G175" s="219"/>
      <c r="H175" s="223">
        <v>23.085000000000001</v>
      </c>
      <c r="I175" s="224"/>
      <c r="J175" s="219"/>
      <c r="K175" s="219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134</v>
      </c>
      <c r="AU175" s="229" t="s">
        <v>82</v>
      </c>
      <c r="AV175" s="13" t="s">
        <v>82</v>
      </c>
      <c r="AW175" s="13" t="s">
        <v>30</v>
      </c>
      <c r="AX175" s="13" t="s">
        <v>73</v>
      </c>
      <c r="AY175" s="229" t="s">
        <v>127</v>
      </c>
    </row>
    <row r="176" spans="1:65" s="14" customFormat="1" ht="11.25">
      <c r="B176" s="230"/>
      <c r="C176" s="231"/>
      <c r="D176" s="220" t="s">
        <v>134</v>
      </c>
      <c r="E176" s="232" t="s">
        <v>1</v>
      </c>
      <c r="F176" s="233" t="s">
        <v>149</v>
      </c>
      <c r="G176" s="231"/>
      <c r="H176" s="234">
        <v>23.085000000000001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134</v>
      </c>
      <c r="AU176" s="240" t="s">
        <v>82</v>
      </c>
      <c r="AV176" s="14" t="s">
        <v>132</v>
      </c>
      <c r="AW176" s="14" t="s">
        <v>30</v>
      </c>
      <c r="AX176" s="14" t="s">
        <v>78</v>
      </c>
      <c r="AY176" s="240" t="s">
        <v>127</v>
      </c>
    </row>
    <row r="177" spans="1:65" s="2" customFormat="1" ht="33" customHeight="1">
      <c r="A177" s="33"/>
      <c r="B177" s="34"/>
      <c r="C177" s="204" t="s">
        <v>209</v>
      </c>
      <c r="D177" s="204" t="s">
        <v>129</v>
      </c>
      <c r="E177" s="205" t="s">
        <v>210</v>
      </c>
      <c r="F177" s="206" t="s">
        <v>211</v>
      </c>
      <c r="G177" s="207" t="s">
        <v>87</v>
      </c>
      <c r="H177" s="208">
        <v>95</v>
      </c>
      <c r="I177" s="209"/>
      <c r="J177" s="210">
        <f>ROUND(I177*H177,2)</f>
        <v>0</v>
      </c>
      <c r="K177" s="211"/>
      <c r="L177" s="38"/>
      <c r="M177" s="212" t="s">
        <v>1</v>
      </c>
      <c r="N177" s="213" t="s">
        <v>38</v>
      </c>
      <c r="O177" s="70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6" t="s">
        <v>132</v>
      </c>
      <c r="AT177" s="216" t="s">
        <v>129</v>
      </c>
      <c r="AU177" s="216" t="s">
        <v>82</v>
      </c>
      <c r="AY177" s="16" t="s">
        <v>127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6" t="s">
        <v>78</v>
      </c>
      <c r="BK177" s="217">
        <f>ROUND(I177*H177,2)</f>
        <v>0</v>
      </c>
      <c r="BL177" s="16" t="s">
        <v>132</v>
      </c>
      <c r="BM177" s="216" t="s">
        <v>212</v>
      </c>
    </row>
    <row r="178" spans="1:65" s="13" customFormat="1" ht="11.25">
      <c r="B178" s="218"/>
      <c r="C178" s="219"/>
      <c r="D178" s="220" t="s">
        <v>134</v>
      </c>
      <c r="E178" s="221" t="s">
        <v>1</v>
      </c>
      <c r="F178" s="222" t="s">
        <v>213</v>
      </c>
      <c r="G178" s="219"/>
      <c r="H178" s="223">
        <v>25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134</v>
      </c>
      <c r="AU178" s="229" t="s">
        <v>82</v>
      </c>
      <c r="AV178" s="13" t="s">
        <v>82</v>
      </c>
      <c r="AW178" s="13" t="s">
        <v>30</v>
      </c>
      <c r="AX178" s="13" t="s">
        <v>73</v>
      </c>
      <c r="AY178" s="229" t="s">
        <v>127</v>
      </c>
    </row>
    <row r="179" spans="1:65" s="13" customFormat="1" ht="11.25">
      <c r="B179" s="218"/>
      <c r="C179" s="219"/>
      <c r="D179" s="220" t="s">
        <v>134</v>
      </c>
      <c r="E179" s="221" t="s">
        <v>1</v>
      </c>
      <c r="F179" s="222" t="s">
        <v>214</v>
      </c>
      <c r="G179" s="219"/>
      <c r="H179" s="223">
        <v>70</v>
      </c>
      <c r="I179" s="224"/>
      <c r="J179" s="219"/>
      <c r="K179" s="219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134</v>
      </c>
      <c r="AU179" s="229" t="s">
        <v>82</v>
      </c>
      <c r="AV179" s="13" t="s">
        <v>82</v>
      </c>
      <c r="AW179" s="13" t="s">
        <v>30</v>
      </c>
      <c r="AX179" s="13" t="s">
        <v>73</v>
      </c>
      <c r="AY179" s="229" t="s">
        <v>127</v>
      </c>
    </row>
    <row r="180" spans="1:65" s="2" customFormat="1" ht="33" customHeight="1">
      <c r="A180" s="33"/>
      <c r="B180" s="34"/>
      <c r="C180" s="204" t="s">
        <v>215</v>
      </c>
      <c r="D180" s="204" t="s">
        <v>129</v>
      </c>
      <c r="E180" s="205" t="s">
        <v>216</v>
      </c>
      <c r="F180" s="206" t="s">
        <v>217</v>
      </c>
      <c r="G180" s="207" t="s">
        <v>87</v>
      </c>
      <c r="H180" s="208">
        <v>95</v>
      </c>
      <c r="I180" s="209"/>
      <c r="J180" s="210">
        <f>ROUND(I180*H180,2)</f>
        <v>0</v>
      </c>
      <c r="K180" s="211"/>
      <c r="L180" s="38"/>
      <c r="M180" s="212" t="s">
        <v>1</v>
      </c>
      <c r="N180" s="213" t="s">
        <v>38</v>
      </c>
      <c r="O180" s="70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6" t="s">
        <v>132</v>
      </c>
      <c r="AT180" s="216" t="s">
        <v>129</v>
      </c>
      <c r="AU180" s="216" t="s">
        <v>82</v>
      </c>
      <c r="AY180" s="16" t="s">
        <v>127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6" t="s">
        <v>78</v>
      </c>
      <c r="BK180" s="217">
        <f>ROUND(I180*H180,2)</f>
        <v>0</v>
      </c>
      <c r="BL180" s="16" t="s">
        <v>132</v>
      </c>
      <c r="BM180" s="216" t="s">
        <v>218</v>
      </c>
    </row>
    <row r="181" spans="1:65" s="2" customFormat="1" ht="21.75" customHeight="1">
      <c r="A181" s="33"/>
      <c r="B181" s="34"/>
      <c r="C181" s="241" t="s">
        <v>219</v>
      </c>
      <c r="D181" s="241" t="s">
        <v>204</v>
      </c>
      <c r="E181" s="242" t="s">
        <v>220</v>
      </c>
      <c r="F181" s="243" t="s">
        <v>221</v>
      </c>
      <c r="G181" s="244" t="s">
        <v>222</v>
      </c>
      <c r="H181" s="245">
        <v>1.425</v>
      </c>
      <c r="I181" s="246"/>
      <c r="J181" s="247">
        <f>ROUND(I181*H181,2)</f>
        <v>0</v>
      </c>
      <c r="K181" s="248"/>
      <c r="L181" s="249"/>
      <c r="M181" s="250" t="s">
        <v>1</v>
      </c>
      <c r="N181" s="251" t="s">
        <v>38</v>
      </c>
      <c r="O181" s="70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6" t="s">
        <v>168</v>
      </c>
      <c r="AT181" s="216" t="s">
        <v>204</v>
      </c>
      <c r="AU181" s="216" t="s">
        <v>82</v>
      </c>
      <c r="AY181" s="16" t="s">
        <v>127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6" t="s">
        <v>78</v>
      </c>
      <c r="BK181" s="217">
        <f>ROUND(I181*H181,2)</f>
        <v>0</v>
      </c>
      <c r="BL181" s="16" t="s">
        <v>132</v>
      </c>
      <c r="BM181" s="216" t="s">
        <v>223</v>
      </c>
    </row>
    <row r="182" spans="1:65" s="13" customFormat="1" ht="11.25">
      <c r="B182" s="218"/>
      <c r="C182" s="219"/>
      <c r="D182" s="220" t="s">
        <v>134</v>
      </c>
      <c r="E182" s="221" t="s">
        <v>1</v>
      </c>
      <c r="F182" s="222" t="s">
        <v>224</v>
      </c>
      <c r="G182" s="219"/>
      <c r="H182" s="223">
        <v>1.425</v>
      </c>
      <c r="I182" s="224"/>
      <c r="J182" s="219"/>
      <c r="K182" s="219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134</v>
      </c>
      <c r="AU182" s="229" t="s">
        <v>82</v>
      </c>
      <c r="AV182" s="13" t="s">
        <v>82</v>
      </c>
      <c r="AW182" s="13" t="s">
        <v>30</v>
      </c>
      <c r="AX182" s="13" t="s">
        <v>73</v>
      </c>
      <c r="AY182" s="229" t="s">
        <v>127</v>
      </c>
    </row>
    <row r="183" spans="1:65" s="2" customFormat="1" ht="21.75" customHeight="1">
      <c r="A183" s="33"/>
      <c r="B183" s="34"/>
      <c r="C183" s="204" t="s">
        <v>225</v>
      </c>
      <c r="D183" s="204" t="s">
        <v>129</v>
      </c>
      <c r="E183" s="205" t="s">
        <v>226</v>
      </c>
      <c r="F183" s="206" t="s">
        <v>227</v>
      </c>
      <c r="G183" s="207" t="s">
        <v>87</v>
      </c>
      <c r="H183" s="208">
        <v>1782.6</v>
      </c>
      <c r="I183" s="209"/>
      <c r="J183" s="210">
        <f>ROUND(I183*H183,2)</f>
        <v>0</v>
      </c>
      <c r="K183" s="211"/>
      <c r="L183" s="38"/>
      <c r="M183" s="212" t="s">
        <v>1</v>
      </c>
      <c r="N183" s="213" t="s">
        <v>38</v>
      </c>
      <c r="O183" s="70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6" t="s">
        <v>132</v>
      </c>
      <c r="AT183" s="216" t="s">
        <v>129</v>
      </c>
      <c r="AU183" s="216" t="s">
        <v>82</v>
      </c>
      <c r="AY183" s="16" t="s">
        <v>127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6" t="s">
        <v>78</v>
      </c>
      <c r="BK183" s="217">
        <f>ROUND(I183*H183,2)</f>
        <v>0</v>
      </c>
      <c r="BL183" s="16" t="s">
        <v>132</v>
      </c>
      <c r="BM183" s="216" t="s">
        <v>228</v>
      </c>
    </row>
    <row r="184" spans="1:65" s="13" customFormat="1" ht="11.25">
      <c r="B184" s="218"/>
      <c r="C184" s="219"/>
      <c r="D184" s="220" t="s">
        <v>134</v>
      </c>
      <c r="E184" s="221" t="s">
        <v>1</v>
      </c>
      <c r="F184" s="222" t="s">
        <v>229</v>
      </c>
      <c r="G184" s="219"/>
      <c r="H184" s="223">
        <v>1550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134</v>
      </c>
      <c r="AU184" s="229" t="s">
        <v>82</v>
      </c>
      <c r="AV184" s="13" t="s">
        <v>82</v>
      </c>
      <c r="AW184" s="13" t="s">
        <v>30</v>
      </c>
      <c r="AX184" s="13" t="s">
        <v>73</v>
      </c>
      <c r="AY184" s="229" t="s">
        <v>127</v>
      </c>
    </row>
    <row r="185" spans="1:65" s="13" customFormat="1" ht="11.25">
      <c r="B185" s="218"/>
      <c r="C185" s="219"/>
      <c r="D185" s="220" t="s">
        <v>134</v>
      </c>
      <c r="E185" s="221" t="s">
        <v>1</v>
      </c>
      <c r="F185" s="222" t="s">
        <v>230</v>
      </c>
      <c r="G185" s="219"/>
      <c r="H185" s="223">
        <v>232.6</v>
      </c>
      <c r="I185" s="224"/>
      <c r="J185" s="219"/>
      <c r="K185" s="219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134</v>
      </c>
      <c r="AU185" s="229" t="s">
        <v>82</v>
      </c>
      <c r="AV185" s="13" t="s">
        <v>82</v>
      </c>
      <c r="AW185" s="13" t="s">
        <v>30</v>
      </c>
      <c r="AX185" s="13" t="s">
        <v>73</v>
      </c>
      <c r="AY185" s="229" t="s">
        <v>127</v>
      </c>
    </row>
    <row r="186" spans="1:65" s="14" customFormat="1" ht="11.25">
      <c r="B186" s="230"/>
      <c r="C186" s="231"/>
      <c r="D186" s="220" t="s">
        <v>134</v>
      </c>
      <c r="E186" s="232" t="s">
        <v>1</v>
      </c>
      <c r="F186" s="233" t="s">
        <v>149</v>
      </c>
      <c r="G186" s="231"/>
      <c r="H186" s="234">
        <v>1782.6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134</v>
      </c>
      <c r="AU186" s="240" t="s">
        <v>82</v>
      </c>
      <c r="AV186" s="14" t="s">
        <v>132</v>
      </c>
      <c r="AW186" s="14" t="s">
        <v>30</v>
      </c>
      <c r="AX186" s="14" t="s">
        <v>78</v>
      </c>
      <c r="AY186" s="240" t="s">
        <v>127</v>
      </c>
    </row>
    <row r="187" spans="1:65" s="2" customFormat="1" ht="16.5" customHeight="1">
      <c r="A187" s="33"/>
      <c r="B187" s="34"/>
      <c r="C187" s="204" t="s">
        <v>231</v>
      </c>
      <c r="D187" s="204" t="s">
        <v>129</v>
      </c>
      <c r="E187" s="205" t="s">
        <v>232</v>
      </c>
      <c r="F187" s="206" t="s">
        <v>233</v>
      </c>
      <c r="G187" s="207" t="s">
        <v>162</v>
      </c>
      <c r="H187" s="208">
        <v>3</v>
      </c>
      <c r="I187" s="209"/>
      <c r="J187" s="210">
        <f>ROUND(I187*H187,2)</f>
        <v>0</v>
      </c>
      <c r="K187" s="211"/>
      <c r="L187" s="38"/>
      <c r="M187" s="212" t="s">
        <v>1</v>
      </c>
      <c r="N187" s="213" t="s">
        <v>38</v>
      </c>
      <c r="O187" s="70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6" t="s">
        <v>132</v>
      </c>
      <c r="AT187" s="216" t="s">
        <v>129</v>
      </c>
      <c r="AU187" s="216" t="s">
        <v>82</v>
      </c>
      <c r="AY187" s="16" t="s">
        <v>127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6" t="s">
        <v>78</v>
      </c>
      <c r="BK187" s="217">
        <f>ROUND(I187*H187,2)</f>
        <v>0</v>
      </c>
      <c r="BL187" s="16" t="s">
        <v>132</v>
      </c>
      <c r="BM187" s="216" t="s">
        <v>234</v>
      </c>
    </row>
    <row r="188" spans="1:65" s="2" customFormat="1" ht="21.75" customHeight="1">
      <c r="A188" s="33"/>
      <c r="B188" s="34"/>
      <c r="C188" s="204" t="s">
        <v>7</v>
      </c>
      <c r="D188" s="204" t="s">
        <v>129</v>
      </c>
      <c r="E188" s="205" t="s">
        <v>235</v>
      </c>
      <c r="F188" s="206" t="s">
        <v>236</v>
      </c>
      <c r="G188" s="207" t="s">
        <v>162</v>
      </c>
      <c r="H188" s="208">
        <v>3</v>
      </c>
      <c r="I188" s="209"/>
      <c r="J188" s="210">
        <f>ROUND(I188*H188,2)</f>
        <v>0</v>
      </c>
      <c r="K188" s="211"/>
      <c r="L188" s="38"/>
      <c r="M188" s="212" t="s">
        <v>1</v>
      </c>
      <c r="N188" s="213" t="s">
        <v>38</v>
      </c>
      <c r="O188" s="70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6" t="s">
        <v>132</v>
      </c>
      <c r="AT188" s="216" t="s">
        <v>129</v>
      </c>
      <c r="AU188" s="216" t="s">
        <v>82</v>
      </c>
      <c r="AY188" s="16" t="s">
        <v>127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6" t="s">
        <v>78</v>
      </c>
      <c r="BK188" s="217">
        <f>ROUND(I188*H188,2)</f>
        <v>0</v>
      </c>
      <c r="BL188" s="16" t="s">
        <v>132</v>
      </c>
      <c r="BM188" s="216" t="s">
        <v>237</v>
      </c>
    </row>
    <row r="189" spans="1:65" s="2" customFormat="1" ht="21.75" customHeight="1">
      <c r="A189" s="33"/>
      <c r="B189" s="34"/>
      <c r="C189" s="204" t="s">
        <v>238</v>
      </c>
      <c r="D189" s="204" t="s">
        <v>129</v>
      </c>
      <c r="E189" s="205" t="s">
        <v>239</v>
      </c>
      <c r="F189" s="206" t="s">
        <v>240</v>
      </c>
      <c r="G189" s="207" t="s">
        <v>87</v>
      </c>
      <c r="H189" s="208">
        <v>95</v>
      </c>
      <c r="I189" s="209"/>
      <c r="J189" s="210">
        <f>ROUND(I189*H189,2)</f>
        <v>0</v>
      </c>
      <c r="K189" s="211"/>
      <c r="L189" s="38"/>
      <c r="M189" s="212" t="s">
        <v>1</v>
      </c>
      <c r="N189" s="213" t="s">
        <v>38</v>
      </c>
      <c r="O189" s="70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6" t="s">
        <v>132</v>
      </c>
      <c r="AT189" s="216" t="s">
        <v>129</v>
      </c>
      <c r="AU189" s="216" t="s">
        <v>82</v>
      </c>
      <c r="AY189" s="16" t="s">
        <v>127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6" t="s">
        <v>78</v>
      </c>
      <c r="BK189" s="217">
        <f>ROUND(I189*H189,2)</f>
        <v>0</v>
      </c>
      <c r="BL189" s="16" t="s">
        <v>132</v>
      </c>
      <c r="BM189" s="216" t="s">
        <v>241</v>
      </c>
    </row>
    <row r="190" spans="1:65" s="2" customFormat="1" ht="44.25" customHeight="1">
      <c r="A190" s="33"/>
      <c r="B190" s="34"/>
      <c r="C190" s="204" t="s">
        <v>242</v>
      </c>
      <c r="D190" s="204" t="s">
        <v>129</v>
      </c>
      <c r="E190" s="205" t="s">
        <v>243</v>
      </c>
      <c r="F190" s="206" t="s">
        <v>244</v>
      </c>
      <c r="G190" s="207" t="s">
        <v>153</v>
      </c>
      <c r="H190" s="208">
        <v>305</v>
      </c>
      <c r="I190" s="209"/>
      <c r="J190" s="210">
        <f>ROUND(I190*H190,2)</f>
        <v>0</v>
      </c>
      <c r="K190" s="211"/>
      <c r="L190" s="38"/>
      <c r="M190" s="212" t="s">
        <v>1</v>
      </c>
      <c r="N190" s="213" t="s">
        <v>38</v>
      </c>
      <c r="O190" s="70"/>
      <c r="P190" s="214">
        <f>O190*H190</f>
        <v>0</v>
      </c>
      <c r="Q190" s="214">
        <v>0.20469000000000001</v>
      </c>
      <c r="R190" s="214">
        <f>Q190*H190</f>
        <v>62.43045</v>
      </c>
      <c r="S190" s="214">
        <v>0</v>
      </c>
      <c r="T190" s="21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6" t="s">
        <v>132</v>
      </c>
      <c r="AT190" s="216" t="s">
        <v>129</v>
      </c>
      <c r="AU190" s="216" t="s">
        <v>82</v>
      </c>
      <c r="AY190" s="16" t="s">
        <v>127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6" t="s">
        <v>78</v>
      </c>
      <c r="BK190" s="217">
        <f>ROUND(I190*H190,2)</f>
        <v>0</v>
      </c>
      <c r="BL190" s="16" t="s">
        <v>132</v>
      </c>
      <c r="BM190" s="216" t="s">
        <v>245</v>
      </c>
    </row>
    <row r="191" spans="1:65" s="13" customFormat="1" ht="11.25">
      <c r="B191" s="218"/>
      <c r="C191" s="219"/>
      <c r="D191" s="220" t="s">
        <v>134</v>
      </c>
      <c r="E191" s="221" t="s">
        <v>1</v>
      </c>
      <c r="F191" s="222" t="s">
        <v>246</v>
      </c>
      <c r="G191" s="219"/>
      <c r="H191" s="223">
        <v>305</v>
      </c>
      <c r="I191" s="224"/>
      <c r="J191" s="219"/>
      <c r="K191" s="219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134</v>
      </c>
      <c r="AU191" s="229" t="s">
        <v>82</v>
      </c>
      <c r="AV191" s="13" t="s">
        <v>82</v>
      </c>
      <c r="AW191" s="13" t="s">
        <v>30</v>
      </c>
      <c r="AX191" s="13" t="s">
        <v>73</v>
      </c>
      <c r="AY191" s="229" t="s">
        <v>127</v>
      </c>
    </row>
    <row r="192" spans="1:65" s="12" customFormat="1" ht="22.9" customHeight="1">
      <c r="B192" s="188"/>
      <c r="C192" s="189"/>
      <c r="D192" s="190" t="s">
        <v>72</v>
      </c>
      <c r="E192" s="202" t="s">
        <v>132</v>
      </c>
      <c r="F192" s="202" t="s">
        <v>247</v>
      </c>
      <c r="G192" s="189"/>
      <c r="H192" s="189"/>
      <c r="I192" s="192"/>
      <c r="J192" s="203">
        <f>BK192</f>
        <v>0</v>
      </c>
      <c r="K192" s="189"/>
      <c r="L192" s="194"/>
      <c r="M192" s="195"/>
      <c r="N192" s="196"/>
      <c r="O192" s="196"/>
      <c r="P192" s="197">
        <f>SUM(P193:P194)</f>
        <v>0</v>
      </c>
      <c r="Q192" s="196"/>
      <c r="R192" s="197">
        <f>SUM(R193:R194)</f>
        <v>4.5991800000000005</v>
      </c>
      <c r="S192" s="196"/>
      <c r="T192" s="198">
        <f>SUM(T193:T194)</f>
        <v>0</v>
      </c>
      <c r="AR192" s="199" t="s">
        <v>78</v>
      </c>
      <c r="AT192" s="200" t="s">
        <v>72</v>
      </c>
      <c r="AU192" s="200" t="s">
        <v>78</v>
      </c>
      <c r="AY192" s="199" t="s">
        <v>127</v>
      </c>
      <c r="BK192" s="201">
        <f>SUM(BK193:BK194)</f>
        <v>0</v>
      </c>
    </row>
    <row r="193" spans="1:65" s="2" customFormat="1" ht="21.75" customHeight="1">
      <c r="A193" s="33"/>
      <c r="B193" s="34"/>
      <c r="C193" s="204" t="s">
        <v>248</v>
      </c>
      <c r="D193" s="204" t="s">
        <v>129</v>
      </c>
      <c r="E193" s="205" t="s">
        <v>249</v>
      </c>
      <c r="F193" s="206" t="s">
        <v>250</v>
      </c>
      <c r="G193" s="207" t="s">
        <v>162</v>
      </c>
      <c r="H193" s="208">
        <v>2.7</v>
      </c>
      <c r="I193" s="209"/>
      <c r="J193" s="210">
        <f>ROUND(I193*H193,2)</f>
        <v>0</v>
      </c>
      <c r="K193" s="211"/>
      <c r="L193" s="38"/>
      <c r="M193" s="212" t="s">
        <v>1</v>
      </c>
      <c r="N193" s="213" t="s">
        <v>38</v>
      </c>
      <c r="O193" s="70"/>
      <c r="P193" s="214">
        <f>O193*H193</f>
        <v>0</v>
      </c>
      <c r="Q193" s="214">
        <v>1.7034</v>
      </c>
      <c r="R193" s="214">
        <f>Q193*H193</f>
        <v>4.5991800000000005</v>
      </c>
      <c r="S193" s="214">
        <v>0</v>
      </c>
      <c r="T193" s="21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6" t="s">
        <v>132</v>
      </c>
      <c r="AT193" s="216" t="s">
        <v>129</v>
      </c>
      <c r="AU193" s="216" t="s">
        <v>82</v>
      </c>
      <c r="AY193" s="16" t="s">
        <v>127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6" t="s">
        <v>78</v>
      </c>
      <c r="BK193" s="217">
        <f>ROUND(I193*H193,2)</f>
        <v>0</v>
      </c>
      <c r="BL193" s="16" t="s">
        <v>132</v>
      </c>
      <c r="BM193" s="216" t="s">
        <v>251</v>
      </c>
    </row>
    <row r="194" spans="1:65" s="13" customFormat="1" ht="11.25">
      <c r="B194" s="218"/>
      <c r="C194" s="219"/>
      <c r="D194" s="220" t="s">
        <v>134</v>
      </c>
      <c r="E194" s="221" t="s">
        <v>1</v>
      </c>
      <c r="F194" s="222" t="s">
        <v>252</v>
      </c>
      <c r="G194" s="219"/>
      <c r="H194" s="223">
        <v>2.7</v>
      </c>
      <c r="I194" s="224"/>
      <c r="J194" s="219"/>
      <c r="K194" s="219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134</v>
      </c>
      <c r="AU194" s="229" t="s">
        <v>82</v>
      </c>
      <c r="AV194" s="13" t="s">
        <v>82</v>
      </c>
      <c r="AW194" s="13" t="s">
        <v>30</v>
      </c>
      <c r="AX194" s="13" t="s">
        <v>73</v>
      </c>
      <c r="AY194" s="229" t="s">
        <v>127</v>
      </c>
    </row>
    <row r="195" spans="1:65" s="12" customFormat="1" ht="22.9" customHeight="1">
      <c r="B195" s="188"/>
      <c r="C195" s="189"/>
      <c r="D195" s="190" t="s">
        <v>72</v>
      </c>
      <c r="E195" s="202" t="s">
        <v>150</v>
      </c>
      <c r="F195" s="202" t="s">
        <v>253</v>
      </c>
      <c r="G195" s="189"/>
      <c r="H195" s="189"/>
      <c r="I195" s="192"/>
      <c r="J195" s="203">
        <f>BK195</f>
        <v>0</v>
      </c>
      <c r="K195" s="189"/>
      <c r="L195" s="194"/>
      <c r="M195" s="195"/>
      <c r="N195" s="196"/>
      <c r="O195" s="196"/>
      <c r="P195" s="197">
        <f>SUM(P196:P246)</f>
        <v>0</v>
      </c>
      <c r="Q195" s="196"/>
      <c r="R195" s="197">
        <f>SUM(R196:R246)</f>
        <v>2070.5478779999999</v>
      </c>
      <c r="S195" s="196"/>
      <c r="T195" s="198">
        <f>SUM(T196:T246)</f>
        <v>0</v>
      </c>
      <c r="AR195" s="199" t="s">
        <v>78</v>
      </c>
      <c r="AT195" s="200" t="s">
        <v>72</v>
      </c>
      <c r="AU195" s="200" t="s">
        <v>78</v>
      </c>
      <c r="AY195" s="199" t="s">
        <v>127</v>
      </c>
      <c r="BK195" s="201">
        <f>SUM(BK196:BK246)</f>
        <v>0</v>
      </c>
    </row>
    <row r="196" spans="1:65" s="2" customFormat="1" ht="33" customHeight="1">
      <c r="A196" s="33"/>
      <c r="B196" s="34"/>
      <c r="C196" s="204" t="s">
        <v>254</v>
      </c>
      <c r="D196" s="204" t="s">
        <v>129</v>
      </c>
      <c r="E196" s="205" t="s">
        <v>255</v>
      </c>
      <c r="F196" s="206" t="s">
        <v>256</v>
      </c>
      <c r="G196" s="207" t="s">
        <v>87</v>
      </c>
      <c r="H196" s="208">
        <v>1364.3</v>
      </c>
      <c r="I196" s="209"/>
      <c r="J196" s="210">
        <f>ROUND(I196*H196,2)</f>
        <v>0</v>
      </c>
      <c r="K196" s="211"/>
      <c r="L196" s="38"/>
      <c r="M196" s="212" t="s">
        <v>1</v>
      </c>
      <c r="N196" s="213" t="s">
        <v>38</v>
      </c>
      <c r="O196" s="70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6" t="s">
        <v>132</v>
      </c>
      <c r="AT196" s="216" t="s">
        <v>129</v>
      </c>
      <c r="AU196" s="216" t="s">
        <v>82</v>
      </c>
      <c r="AY196" s="16" t="s">
        <v>127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6" t="s">
        <v>78</v>
      </c>
      <c r="BK196" s="217">
        <f>ROUND(I196*H196,2)</f>
        <v>0</v>
      </c>
      <c r="BL196" s="16" t="s">
        <v>132</v>
      </c>
      <c r="BM196" s="216" t="s">
        <v>257</v>
      </c>
    </row>
    <row r="197" spans="1:65" s="13" customFormat="1" ht="11.25">
      <c r="B197" s="218"/>
      <c r="C197" s="219"/>
      <c r="D197" s="220" t="s">
        <v>134</v>
      </c>
      <c r="E197" s="221" t="s">
        <v>1</v>
      </c>
      <c r="F197" s="222" t="s">
        <v>258</v>
      </c>
      <c r="G197" s="219"/>
      <c r="H197" s="223">
        <v>1131.7</v>
      </c>
      <c r="I197" s="224"/>
      <c r="J197" s="219"/>
      <c r="K197" s="219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134</v>
      </c>
      <c r="AU197" s="229" t="s">
        <v>82</v>
      </c>
      <c r="AV197" s="13" t="s">
        <v>82</v>
      </c>
      <c r="AW197" s="13" t="s">
        <v>30</v>
      </c>
      <c r="AX197" s="13" t="s">
        <v>73</v>
      </c>
      <c r="AY197" s="229" t="s">
        <v>127</v>
      </c>
    </row>
    <row r="198" spans="1:65" s="13" customFormat="1" ht="11.25">
      <c r="B198" s="218"/>
      <c r="C198" s="219"/>
      <c r="D198" s="220" t="s">
        <v>134</v>
      </c>
      <c r="E198" s="221" t="s">
        <v>1</v>
      </c>
      <c r="F198" s="222" t="s">
        <v>230</v>
      </c>
      <c r="G198" s="219"/>
      <c r="H198" s="223">
        <v>232.6</v>
      </c>
      <c r="I198" s="224"/>
      <c r="J198" s="219"/>
      <c r="K198" s="219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134</v>
      </c>
      <c r="AU198" s="229" t="s">
        <v>82</v>
      </c>
      <c r="AV198" s="13" t="s">
        <v>82</v>
      </c>
      <c r="AW198" s="13" t="s">
        <v>30</v>
      </c>
      <c r="AX198" s="13" t="s">
        <v>73</v>
      </c>
      <c r="AY198" s="229" t="s">
        <v>127</v>
      </c>
    </row>
    <row r="199" spans="1:65" s="14" customFormat="1" ht="11.25">
      <c r="B199" s="230"/>
      <c r="C199" s="231"/>
      <c r="D199" s="220" t="s">
        <v>134</v>
      </c>
      <c r="E199" s="232" t="s">
        <v>1</v>
      </c>
      <c r="F199" s="233" t="s">
        <v>149</v>
      </c>
      <c r="G199" s="231"/>
      <c r="H199" s="234">
        <v>1364.3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134</v>
      </c>
      <c r="AU199" s="240" t="s">
        <v>82</v>
      </c>
      <c r="AV199" s="14" t="s">
        <v>132</v>
      </c>
      <c r="AW199" s="14" t="s">
        <v>30</v>
      </c>
      <c r="AX199" s="14" t="s">
        <v>78</v>
      </c>
      <c r="AY199" s="240" t="s">
        <v>127</v>
      </c>
    </row>
    <row r="200" spans="1:65" s="2" customFormat="1" ht="16.5" customHeight="1">
      <c r="A200" s="33"/>
      <c r="B200" s="34"/>
      <c r="C200" s="241" t="s">
        <v>259</v>
      </c>
      <c r="D200" s="241" t="s">
        <v>204</v>
      </c>
      <c r="E200" s="242" t="s">
        <v>260</v>
      </c>
      <c r="F200" s="243" t="s">
        <v>261</v>
      </c>
      <c r="G200" s="244" t="s">
        <v>192</v>
      </c>
      <c r="H200" s="245">
        <v>695.79300000000001</v>
      </c>
      <c r="I200" s="246"/>
      <c r="J200" s="247">
        <f>ROUND(I200*H200,2)</f>
        <v>0</v>
      </c>
      <c r="K200" s="248"/>
      <c r="L200" s="249"/>
      <c r="M200" s="250" t="s">
        <v>1</v>
      </c>
      <c r="N200" s="251" t="s">
        <v>38</v>
      </c>
      <c r="O200" s="70"/>
      <c r="P200" s="214">
        <f>O200*H200</f>
        <v>0</v>
      </c>
      <c r="Q200" s="214">
        <v>1</v>
      </c>
      <c r="R200" s="214">
        <f>Q200*H200</f>
        <v>695.79300000000001</v>
      </c>
      <c r="S200" s="214">
        <v>0</v>
      </c>
      <c r="T200" s="21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6" t="s">
        <v>168</v>
      </c>
      <c r="AT200" s="216" t="s">
        <v>204</v>
      </c>
      <c r="AU200" s="216" t="s">
        <v>82</v>
      </c>
      <c r="AY200" s="16" t="s">
        <v>127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6" t="s">
        <v>78</v>
      </c>
      <c r="BK200" s="217">
        <f>ROUND(I200*H200,2)</f>
        <v>0</v>
      </c>
      <c r="BL200" s="16" t="s">
        <v>132</v>
      </c>
      <c r="BM200" s="216" t="s">
        <v>262</v>
      </c>
    </row>
    <row r="201" spans="1:65" s="13" customFormat="1" ht="11.25">
      <c r="B201" s="218"/>
      <c r="C201" s="219"/>
      <c r="D201" s="220" t="s">
        <v>134</v>
      </c>
      <c r="E201" s="221" t="s">
        <v>1</v>
      </c>
      <c r="F201" s="222" t="s">
        <v>263</v>
      </c>
      <c r="G201" s="219"/>
      <c r="H201" s="223">
        <v>577.16700000000003</v>
      </c>
      <c r="I201" s="224"/>
      <c r="J201" s="219"/>
      <c r="K201" s="219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134</v>
      </c>
      <c r="AU201" s="229" t="s">
        <v>82</v>
      </c>
      <c r="AV201" s="13" t="s">
        <v>82</v>
      </c>
      <c r="AW201" s="13" t="s">
        <v>30</v>
      </c>
      <c r="AX201" s="13" t="s">
        <v>73</v>
      </c>
      <c r="AY201" s="229" t="s">
        <v>127</v>
      </c>
    </row>
    <row r="202" spans="1:65" s="13" customFormat="1" ht="11.25">
      <c r="B202" s="218"/>
      <c r="C202" s="219"/>
      <c r="D202" s="220" t="s">
        <v>134</v>
      </c>
      <c r="E202" s="221" t="s">
        <v>1</v>
      </c>
      <c r="F202" s="222" t="s">
        <v>264</v>
      </c>
      <c r="G202" s="219"/>
      <c r="H202" s="223">
        <v>118.626</v>
      </c>
      <c r="I202" s="224"/>
      <c r="J202" s="219"/>
      <c r="K202" s="219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134</v>
      </c>
      <c r="AU202" s="229" t="s">
        <v>82</v>
      </c>
      <c r="AV202" s="13" t="s">
        <v>82</v>
      </c>
      <c r="AW202" s="13" t="s">
        <v>30</v>
      </c>
      <c r="AX202" s="13" t="s">
        <v>73</v>
      </c>
      <c r="AY202" s="229" t="s">
        <v>127</v>
      </c>
    </row>
    <row r="203" spans="1:65" s="14" customFormat="1" ht="11.25">
      <c r="B203" s="230"/>
      <c r="C203" s="231"/>
      <c r="D203" s="220" t="s">
        <v>134</v>
      </c>
      <c r="E203" s="232" t="s">
        <v>1</v>
      </c>
      <c r="F203" s="233" t="s">
        <v>149</v>
      </c>
      <c r="G203" s="231"/>
      <c r="H203" s="234">
        <v>695.79300000000001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134</v>
      </c>
      <c r="AU203" s="240" t="s">
        <v>82</v>
      </c>
      <c r="AV203" s="14" t="s">
        <v>132</v>
      </c>
      <c r="AW203" s="14" t="s">
        <v>30</v>
      </c>
      <c r="AX203" s="14" t="s">
        <v>78</v>
      </c>
      <c r="AY203" s="240" t="s">
        <v>127</v>
      </c>
    </row>
    <row r="204" spans="1:65" s="2" customFormat="1" ht="21.75" customHeight="1">
      <c r="A204" s="33"/>
      <c r="B204" s="34"/>
      <c r="C204" s="204" t="s">
        <v>265</v>
      </c>
      <c r="D204" s="204" t="s">
        <v>129</v>
      </c>
      <c r="E204" s="205" t="s">
        <v>266</v>
      </c>
      <c r="F204" s="206" t="s">
        <v>267</v>
      </c>
      <c r="G204" s="207" t="s">
        <v>87</v>
      </c>
      <c r="H204" s="208">
        <v>1705.9</v>
      </c>
      <c r="I204" s="209"/>
      <c r="J204" s="210">
        <f>ROUND(I204*H204,2)</f>
        <v>0</v>
      </c>
      <c r="K204" s="211"/>
      <c r="L204" s="38"/>
      <c r="M204" s="212" t="s">
        <v>1</v>
      </c>
      <c r="N204" s="213" t="s">
        <v>38</v>
      </c>
      <c r="O204" s="70"/>
      <c r="P204" s="214">
        <f>O204*H204</f>
        <v>0</v>
      </c>
      <c r="Q204" s="214">
        <v>0.27994000000000002</v>
      </c>
      <c r="R204" s="214">
        <f>Q204*H204</f>
        <v>477.54964600000005</v>
      </c>
      <c r="S204" s="214">
        <v>0</v>
      </c>
      <c r="T204" s="21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6" t="s">
        <v>132</v>
      </c>
      <c r="AT204" s="216" t="s">
        <v>129</v>
      </c>
      <c r="AU204" s="216" t="s">
        <v>82</v>
      </c>
      <c r="AY204" s="16" t="s">
        <v>127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6" t="s">
        <v>78</v>
      </c>
      <c r="BK204" s="217">
        <f>ROUND(I204*H204,2)</f>
        <v>0</v>
      </c>
      <c r="BL204" s="16" t="s">
        <v>132</v>
      </c>
      <c r="BM204" s="216" t="s">
        <v>268</v>
      </c>
    </row>
    <row r="205" spans="1:65" s="13" customFormat="1" ht="11.25">
      <c r="B205" s="218"/>
      <c r="C205" s="219"/>
      <c r="D205" s="220" t="s">
        <v>134</v>
      </c>
      <c r="E205" s="221" t="s">
        <v>1</v>
      </c>
      <c r="F205" s="222" t="s">
        <v>269</v>
      </c>
      <c r="G205" s="219"/>
      <c r="H205" s="223">
        <v>1473.3</v>
      </c>
      <c r="I205" s="224"/>
      <c r="J205" s="219"/>
      <c r="K205" s="219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134</v>
      </c>
      <c r="AU205" s="229" t="s">
        <v>82</v>
      </c>
      <c r="AV205" s="13" t="s">
        <v>82</v>
      </c>
      <c r="AW205" s="13" t="s">
        <v>30</v>
      </c>
      <c r="AX205" s="13" t="s">
        <v>73</v>
      </c>
      <c r="AY205" s="229" t="s">
        <v>127</v>
      </c>
    </row>
    <row r="206" spans="1:65" s="13" customFormat="1" ht="11.25">
      <c r="B206" s="218"/>
      <c r="C206" s="219"/>
      <c r="D206" s="220" t="s">
        <v>134</v>
      </c>
      <c r="E206" s="221" t="s">
        <v>1</v>
      </c>
      <c r="F206" s="222" t="s">
        <v>230</v>
      </c>
      <c r="G206" s="219"/>
      <c r="H206" s="223">
        <v>232.6</v>
      </c>
      <c r="I206" s="224"/>
      <c r="J206" s="219"/>
      <c r="K206" s="219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134</v>
      </c>
      <c r="AU206" s="229" t="s">
        <v>82</v>
      </c>
      <c r="AV206" s="13" t="s">
        <v>82</v>
      </c>
      <c r="AW206" s="13" t="s">
        <v>30</v>
      </c>
      <c r="AX206" s="13" t="s">
        <v>73</v>
      </c>
      <c r="AY206" s="229" t="s">
        <v>127</v>
      </c>
    </row>
    <row r="207" spans="1:65" s="2" customFormat="1" ht="21.75" customHeight="1">
      <c r="A207" s="33"/>
      <c r="B207" s="34"/>
      <c r="C207" s="204" t="s">
        <v>270</v>
      </c>
      <c r="D207" s="204" t="s">
        <v>129</v>
      </c>
      <c r="E207" s="205" t="s">
        <v>271</v>
      </c>
      <c r="F207" s="206" t="s">
        <v>267</v>
      </c>
      <c r="G207" s="207" t="s">
        <v>87</v>
      </c>
      <c r="H207" s="208">
        <v>1364.3</v>
      </c>
      <c r="I207" s="209"/>
      <c r="J207" s="210">
        <f>ROUND(I207*H207,2)</f>
        <v>0</v>
      </c>
      <c r="K207" s="211"/>
      <c r="L207" s="38"/>
      <c r="M207" s="212" t="s">
        <v>1</v>
      </c>
      <c r="N207" s="213" t="s">
        <v>38</v>
      </c>
      <c r="O207" s="70"/>
      <c r="P207" s="214">
        <f>O207*H207</f>
        <v>0</v>
      </c>
      <c r="Q207" s="214">
        <v>0.27994000000000002</v>
      </c>
      <c r="R207" s="214">
        <f>Q207*H207</f>
        <v>381.92214200000001</v>
      </c>
      <c r="S207" s="214">
        <v>0</v>
      </c>
      <c r="T207" s="21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6" t="s">
        <v>132</v>
      </c>
      <c r="AT207" s="216" t="s">
        <v>129</v>
      </c>
      <c r="AU207" s="216" t="s">
        <v>82</v>
      </c>
      <c r="AY207" s="16" t="s">
        <v>127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6" t="s">
        <v>78</v>
      </c>
      <c r="BK207" s="217">
        <f>ROUND(I207*H207,2)</f>
        <v>0</v>
      </c>
      <c r="BL207" s="16" t="s">
        <v>132</v>
      </c>
      <c r="BM207" s="216" t="s">
        <v>272</v>
      </c>
    </row>
    <row r="208" spans="1:65" s="13" customFormat="1" ht="11.25">
      <c r="B208" s="218"/>
      <c r="C208" s="219"/>
      <c r="D208" s="220" t="s">
        <v>134</v>
      </c>
      <c r="E208" s="221" t="s">
        <v>1</v>
      </c>
      <c r="F208" s="222" t="s">
        <v>85</v>
      </c>
      <c r="G208" s="219"/>
      <c r="H208" s="223">
        <v>1131.7</v>
      </c>
      <c r="I208" s="224"/>
      <c r="J208" s="219"/>
      <c r="K208" s="219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134</v>
      </c>
      <c r="AU208" s="229" t="s">
        <v>82</v>
      </c>
      <c r="AV208" s="13" t="s">
        <v>82</v>
      </c>
      <c r="AW208" s="13" t="s">
        <v>30</v>
      </c>
      <c r="AX208" s="13" t="s">
        <v>73</v>
      </c>
      <c r="AY208" s="229" t="s">
        <v>127</v>
      </c>
    </row>
    <row r="209" spans="1:65" s="13" customFormat="1" ht="11.25">
      <c r="B209" s="218"/>
      <c r="C209" s="219"/>
      <c r="D209" s="220" t="s">
        <v>134</v>
      </c>
      <c r="E209" s="221" t="s">
        <v>1</v>
      </c>
      <c r="F209" s="222" t="s">
        <v>230</v>
      </c>
      <c r="G209" s="219"/>
      <c r="H209" s="223">
        <v>232.6</v>
      </c>
      <c r="I209" s="224"/>
      <c r="J209" s="219"/>
      <c r="K209" s="219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134</v>
      </c>
      <c r="AU209" s="229" t="s">
        <v>82</v>
      </c>
      <c r="AV209" s="13" t="s">
        <v>82</v>
      </c>
      <c r="AW209" s="13" t="s">
        <v>30</v>
      </c>
      <c r="AX209" s="13" t="s">
        <v>73</v>
      </c>
      <c r="AY209" s="229" t="s">
        <v>127</v>
      </c>
    </row>
    <row r="210" spans="1:65" s="2" customFormat="1" ht="21.75" customHeight="1">
      <c r="A210" s="33"/>
      <c r="B210" s="34"/>
      <c r="C210" s="204" t="s">
        <v>273</v>
      </c>
      <c r="D210" s="204" t="s">
        <v>129</v>
      </c>
      <c r="E210" s="205" t="s">
        <v>274</v>
      </c>
      <c r="F210" s="206" t="s">
        <v>275</v>
      </c>
      <c r="G210" s="207" t="s">
        <v>87</v>
      </c>
      <c r="H210" s="208">
        <v>76.7</v>
      </c>
      <c r="I210" s="209"/>
      <c r="J210" s="210">
        <f>ROUND(I210*H210,2)</f>
        <v>0</v>
      </c>
      <c r="K210" s="211"/>
      <c r="L210" s="38"/>
      <c r="M210" s="212" t="s">
        <v>1</v>
      </c>
      <c r="N210" s="213" t="s">
        <v>38</v>
      </c>
      <c r="O210" s="70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6" t="s">
        <v>132</v>
      </c>
      <c r="AT210" s="216" t="s">
        <v>129</v>
      </c>
      <c r="AU210" s="216" t="s">
        <v>82</v>
      </c>
      <c r="AY210" s="16" t="s">
        <v>127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78</v>
      </c>
      <c r="BK210" s="217">
        <f>ROUND(I210*H210,2)</f>
        <v>0</v>
      </c>
      <c r="BL210" s="16" t="s">
        <v>132</v>
      </c>
      <c r="BM210" s="216" t="s">
        <v>276</v>
      </c>
    </row>
    <row r="211" spans="1:65" s="13" customFormat="1" ht="11.25">
      <c r="B211" s="218"/>
      <c r="C211" s="219"/>
      <c r="D211" s="220" t="s">
        <v>134</v>
      </c>
      <c r="E211" s="221" t="s">
        <v>1</v>
      </c>
      <c r="F211" s="222" t="s">
        <v>93</v>
      </c>
      <c r="G211" s="219"/>
      <c r="H211" s="223">
        <v>76.7</v>
      </c>
      <c r="I211" s="224"/>
      <c r="J211" s="219"/>
      <c r="K211" s="219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134</v>
      </c>
      <c r="AU211" s="229" t="s">
        <v>82</v>
      </c>
      <c r="AV211" s="13" t="s">
        <v>82</v>
      </c>
      <c r="AW211" s="13" t="s">
        <v>30</v>
      </c>
      <c r="AX211" s="13" t="s">
        <v>73</v>
      </c>
      <c r="AY211" s="229" t="s">
        <v>127</v>
      </c>
    </row>
    <row r="212" spans="1:65" s="2" customFormat="1" ht="44.25" customHeight="1">
      <c r="A212" s="33"/>
      <c r="B212" s="34"/>
      <c r="C212" s="204" t="s">
        <v>277</v>
      </c>
      <c r="D212" s="204" t="s">
        <v>129</v>
      </c>
      <c r="E212" s="205" t="s">
        <v>278</v>
      </c>
      <c r="F212" s="206" t="s">
        <v>279</v>
      </c>
      <c r="G212" s="207" t="s">
        <v>87</v>
      </c>
      <c r="H212" s="208">
        <v>1131.7</v>
      </c>
      <c r="I212" s="209"/>
      <c r="J212" s="210">
        <f>ROUND(I212*H212,2)</f>
        <v>0</v>
      </c>
      <c r="K212" s="211"/>
      <c r="L212" s="38"/>
      <c r="M212" s="212" t="s">
        <v>1</v>
      </c>
      <c r="N212" s="213" t="s">
        <v>38</v>
      </c>
      <c r="O212" s="70"/>
      <c r="P212" s="214">
        <f>O212*H212</f>
        <v>0</v>
      </c>
      <c r="Q212" s="214">
        <v>0.18462999999999999</v>
      </c>
      <c r="R212" s="214">
        <f>Q212*H212</f>
        <v>208.94577100000001</v>
      </c>
      <c r="S212" s="214">
        <v>0</v>
      </c>
      <c r="T212" s="21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6" t="s">
        <v>132</v>
      </c>
      <c r="AT212" s="216" t="s">
        <v>129</v>
      </c>
      <c r="AU212" s="216" t="s">
        <v>82</v>
      </c>
      <c r="AY212" s="16" t="s">
        <v>127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6" t="s">
        <v>78</v>
      </c>
      <c r="BK212" s="217">
        <f>ROUND(I212*H212,2)</f>
        <v>0</v>
      </c>
      <c r="BL212" s="16" t="s">
        <v>132</v>
      </c>
      <c r="BM212" s="216" t="s">
        <v>280</v>
      </c>
    </row>
    <row r="213" spans="1:65" s="13" customFormat="1" ht="11.25">
      <c r="B213" s="218"/>
      <c r="C213" s="219"/>
      <c r="D213" s="220" t="s">
        <v>134</v>
      </c>
      <c r="E213" s="221" t="s">
        <v>1</v>
      </c>
      <c r="F213" s="222" t="s">
        <v>85</v>
      </c>
      <c r="G213" s="219"/>
      <c r="H213" s="223">
        <v>1131.7</v>
      </c>
      <c r="I213" s="224"/>
      <c r="J213" s="219"/>
      <c r="K213" s="219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134</v>
      </c>
      <c r="AU213" s="229" t="s">
        <v>82</v>
      </c>
      <c r="AV213" s="13" t="s">
        <v>82</v>
      </c>
      <c r="AW213" s="13" t="s">
        <v>30</v>
      </c>
      <c r="AX213" s="13" t="s">
        <v>73</v>
      </c>
      <c r="AY213" s="229" t="s">
        <v>127</v>
      </c>
    </row>
    <row r="214" spans="1:65" s="2" customFormat="1" ht="21.75" customHeight="1">
      <c r="A214" s="33"/>
      <c r="B214" s="34"/>
      <c r="C214" s="204" t="s">
        <v>281</v>
      </c>
      <c r="D214" s="204" t="s">
        <v>129</v>
      </c>
      <c r="E214" s="205" t="s">
        <v>282</v>
      </c>
      <c r="F214" s="206" t="s">
        <v>283</v>
      </c>
      <c r="G214" s="207" t="s">
        <v>87</v>
      </c>
      <c r="H214" s="208">
        <v>1131.7</v>
      </c>
      <c r="I214" s="209"/>
      <c r="J214" s="210">
        <f>ROUND(I214*H214,2)</f>
        <v>0</v>
      </c>
      <c r="K214" s="211"/>
      <c r="L214" s="38"/>
      <c r="M214" s="212" t="s">
        <v>1</v>
      </c>
      <c r="N214" s="213" t="s">
        <v>38</v>
      </c>
      <c r="O214" s="70"/>
      <c r="P214" s="214">
        <f>O214*H214</f>
        <v>0</v>
      </c>
      <c r="Q214" s="214">
        <v>5.6100000000000004E-3</v>
      </c>
      <c r="R214" s="214">
        <f>Q214*H214</f>
        <v>6.3488370000000005</v>
      </c>
      <c r="S214" s="214">
        <v>0</v>
      </c>
      <c r="T214" s="21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6" t="s">
        <v>132</v>
      </c>
      <c r="AT214" s="216" t="s">
        <v>129</v>
      </c>
      <c r="AU214" s="216" t="s">
        <v>82</v>
      </c>
      <c r="AY214" s="16" t="s">
        <v>127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6" t="s">
        <v>78</v>
      </c>
      <c r="BK214" s="217">
        <f>ROUND(I214*H214,2)</f>
        <v>0</v>
      </c>
      <c r="BL214" s="16" t="s">
        <v>132</v>
      </c>
      <c r="BM214" s="216" t="s">
        <v>284</v>
      </c>
    </row>
    <row r="215" spans="1:65" s="13" customFormat="1" ht="11.25">
      <c r="B215" s="218"/>
      <c r="C215" s="219"/>
      <c r="D215" s="220" t="s">
        <v>134</v>
      </c>
      <c r="E215" s="221" t="s">
        <v>1</v>
      </c>
      <c r="F215" s="222" t="s">
        <v>85</v>
      </c>
      <c r="G215" s="219"/>
      <c r="H215" s="223">
        <v>1131.7</v>
      </c>
      <c r="I215" s="224"/>
      <c r="J215" s="219"/>
      <c r="K215" s="219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134</v>
      </c>
      <c r="AU215" s="229" t="s">
        <v>82</v>
      </c>
      <c r="AV215" s="13" t="s">
        <v>82</v>
      </c>
      <c r="AW215" s="13" t="s">
        <v>30</v>
      </c>
      <c r="AX215" s="13" t="s">
        <v>73</v>
      </c>
      <c r="AY215" s="229" t="s">
        <v>127</v>
      </c>
    </row>
    <row r="216" spans="1:65" s="2" customFormat="1" ht="21.75" customHeight="1">
      <c r="A216" s="33"/>
      <c r="B216" s="34"/>
      <c r="C216" s="204" t="s">
        <v>285</v>
      </c>
      <c r="D216" s="204" t="s">
        <v>129</v>
      </c>
      <c r="E216" s="205" t="s">
        <v>286</v>
      </c>
      <c r="F216" s="206" t="s">
        <v>287</v>
      </c>
      <c r="G216" s="207" t="s">
        <v>87</v>
      </c>
      <c r="H216" s="208">
        <v>1131.7</v>
      </c>
      <c r="I216" s="209"/>
      <c r="J216" s="210">
        <f>ROUND(I216*H216,2)</f>
        <v>0</v>
      </c>
      <c r="K216" s="211"/>
      <c r="L216" s="38"/>
      <c r="M216" s="212" t="s">
        <v>1</v>
      </c>
      <c r="N216" s="213" t="s">
        <v>38</v>
      </c>
      <c r="O216" s="70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6" t="s">
        <v>132</v>
      </c>
      <c r="AT216" s="216" t="s">
        <v>129</v>
      </c>
      <c r="AU216" s="216" t="s">
        <v>82</v>
      </c>
      <c r="AY216" s="16" t="s">
        <v>127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6" t="s">
        <v>78</v>
      </c>
      <c r="BK216" s="217">
        <f>ROUND(I216*H216,2)</f>
        <v>0</v>
      </c>
      <c r="BL216" s="16" t="s">
        <v>132</v>
      </c>
      <c r="BM216" s="216" t="s">
        <v>288</v>
      </c>
    </row>
    <row r="217" spans="1:65" s="13" customFormat="1" ht="11.25">
      <c r="B217" s="218"/>
      <c r="C217" s="219"/>
      <c r="D217" s="220" t="s">
        <v>134</v>
      </c>
      <c r="E217" s="221" t="s">
        <v>1</v>
      </c>
      <c r="F217" s="222" t="s">
        <v>85</v>
      </c>
      <c r="G217" s="219"/>
      <c r="H217" s="223">
        <v>1131.7</v>
      </c>
      <c r="I217" s="224"/>
      <c r="J217" s="219"/>
      <c r="K217" s="219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134</v>
      </c>
      <c r="AU217" s="229" t="s">
        <v>82</v>
      </c>
      <c r="AV217" s="13" t="s">
        <v>82</v>
      </c>
      <c r="AW217" s="13" t="s">
        <v>30</v>
      </c>
      <c r="AX217" s="13" t="s">
        <v>73</v>
      </c>
      <c r="AY217" s="229" t="s">
        <v>127</v>
      </c>
    </row>
    <row r="218" spans="1:65" s="2" customFormat="1" ht="33" customHeight="1">
      <c r="A218" s="33"/>
      <c r="B218" s="34"/>
      <c r="C218" s="204" t="s">
        <v>289</v>
      </c>
      <c r="D218" s="204" t="s">
        <v>129</v>
      </c>
      <c r="E218" s="205" t="s">
        <v>290</v>
      </c>
      <c r="F218" s="206" t="s">
        <v>291</v>
      </c>
      <c r="G218" s="207" t="s">
        <v>87</v>
      </c>
      <c r="H218" s="208">
        <v>1131.7</v>
      </c>
      <c r="I218" s="209"/>
      <c r="J218" s="210">
        <f>ROUND(I218*H218,2)</f>
        <v>0</v>
      </c>
      <c r="K218" s="211"/>
      <c r="L218" s="38"/>
      <c r="M218" s="212" t="s">
        <v>1</v>
      </c>
      <c r="N218" s="213" t="s">
        <v>38</v>
      </c>
      <c r="O218" s="70"/>
      <c r="P218" s="214">
        <f>O218*H218</f>
        <v>0</v>
      </c>
      <c r="Q218" s="214">
        <v>0.10373</v>
      </c>
      <c r="R218" s="214">
        <f>Q218*H218</f>
        <v>117.39124100000001</v>
      </c>
      <c r="S218" s="214">
        <v>0</v>
      </c>
      <c r="T218" s="21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6" t="s">
        <v>132</v>
      </c>
      <c r="AT218" s="216" t="s">
        <v>129</v>
      </c>
      <c r="AU218" s="216" t="s">
        <v>82</v>
      </c>
      <c r="AY218" s="16" t="s">
        <v>127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6" t="s">
        <v>78</v>
      </c>
      <c r="BK218" s="217">
        <f>ROUND(I218*H218,2)</f>
        <v>0</v>
      </c>
      <c r="BL218" s="16" t="s">
        <v>132</v>
      </c>
      <c r="BM218" s="216" t="s">
        <v>292</v>
      </c>
    </row>
    <row r="219" spans="1:65" s="13" customFormat="1" ht="11.25">
      <c r="B219" s="218"/>
      <c r="C219" s="219"/>
      <c r="D219" s="220" t="s">
        <v>134</v>
      </c>
      <c r="E219" s="221" t="s">
        <v>1</v>
      </c>
      <c r="F219" s="222" t="s">
        <v>293</v>
      </c>
      <c r="G219" s="219"/>
      <c r="H219" s="223">
        <v>1131.7</v>
      </c>
      <c r="I219" s="224"/>
      <c r="J219" s="219"/>
      <c r="K219" s="219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134</v>
      </c>
      <c r="AU219" s="229" t="s">
        <v>82</v>
      </c>
      <c r="AV219" s="13" t="s">
        <v>82</v>
      </c>
      <c r="AW219" s="13" t="s">
        <v>30</v>
      </c>
      <c r="AX219" s="13" t="s">
        <v>73</v>
      </c>
      <c r="AY219" s="229" t="s">
        <v>127</v>
      </c>
    </row>
    <row r="220" spans="1:65" s="2" customFormat="1" ht="44.25" customHeight="1">
      <c r="A220" s="33"/>
      <c r="B220" s="34"/>
      <c r="C220" s="204" t="s">
        <v>294</v>
      </c>
      <c r="D220" s="204" t="s">
        <v>129</v>
      </c>
      <c r="E220" s="205" t="s">
        <v>295</v>
      </c>
      <c r="F220" s="206" t="s">
        <v>296</v>
      </c>
      <c r="G220" s="207" t="s">
        <v>87</v>
      </c>
      <c r="H220" s="208">
        <v>25</v>
      </c>
      <c r="I220" s="209"/>
      <c r="J220" s="210">
        <f>ROUND(I220*H220,2)</f>
        <v>0</v>
      </c>
      <c r="K220" s="211"/>
      <c r="L220" s="38"/>
      <c r="M220" s="212" t="s">
        <v>1</v>
      </c>
      <c r="N220" s="213" t="s">
        <v>38</v>
      </c>
      <c r="O220" s="70"/>
      <c r="P220" s="214">
        <f>O220*H220</f>
        <v>0</v>
      </c>
      <c r="Q220" s="214">
        <v>0.19536000000000001</v>
      </c>
      <c r="R220" s="214">
        <f>Q220*H220</f>
        <v>4.8840000000000003</v>
      </c>
      <c r="S220" s="214">
        <v>0</v>
      </c>
      <c r="T220" s="21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6" t="s">
        <v>132</v>
      </c>
      <c r="AT220" s="216" t="s">
        <v>129</v>
      </c>
      <c r="AU220" s="216" t="s">
        <v>82</v>
      </c>
      <c r="AY220" s="16" t="s">
        <v>127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6" t="s">
        <v>78</v>
      </c>
      <c r="BK220" s="217">
        <f>ROUND(I220*H220,2)</f>
        <v>0</v>
      </c>
      <c r="BL220" s="16" t="s">
        <v>132</v>
      </c>
      <c r="BM220" s="216" t="s">
        <v>297</v>
      </c>
    </row>
    <row r="221" spans="1:65" s="13" customFormat="1" ht="11.25">
      <c r="B221" s="218"/>
      <c r="C221" s="219"/>
      <c r="D221" s="220" t="s">
        <v>134</v>
      </c>
      <c r="E221" s="221" t="s">
        <v>1</v>
      </c>
      <c r="F221" s="222" t="s">
        <v>298</v>
      </c>
      <c r="G221" s="219"/>
      <c r="H221" s="223">
        <v>25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134</v>
      </c>
      <c r="AU221" s="229" t="s">
        <v>82</v>
      </c>
      <c r="AV221" s="13" t="s">
        <v>82</v>
      </c>
      <c r="AW221" s="13" t="s">
        <v>30</v>
      </c>
      <c r="AX221" s="13" t="s">
        <v>73</v>
      </c>
      <c r="AY221" s="229" t="s">
        <v>127</v>
      </c>
    </row>
    <row r="222" spans="1:65" s="14" customFormat="1" ht="11.25">
      <c r="B222" s="230"/>
      <c r="C222" s="231"/>
      <c r="D222" s="220" t="s">
        <v>134</v>
      </c>
      <c r="E222" s="232" t="s">
        <v>1</v>
      </c>
      <c r="F222" s="233" t="s">
        <v>149</v>
      </c>
      <c r="G222" s="231"/>
      <c r="H222" s="234">
        <v>25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134</v>
      </c>
      <c r="AU222" s="240" t="s">
        <v>82</v>
      </c>
      <c r="AV222" s="14" t="s">
        <v>132</v>
      </c>
      <c r="AW222" s="14" t="s">
        <v>30</v>
      </c>
      <c r="AX222" s="14" t="s">
        <v>78</v>
      </c>
      <c r="AY222" s="240" t="s">
        <v>127</v>
      </c>
    </row>
    <row r="223" spans="1:65" s="2" customFormat="1" ht="16.5" customHeight="1">
      <c r="A223" s="33"/>
      <c r="B223" s="34"/>
      <c r="C223" s="241" t="s">
        <v>299</v>
      </c>
      <c r="D223" s="241" t="s">
        <v>204</v>
      </c>
      <c r="E223" s="242" t="s">
        <v>300</v>
      </c>
      <c r="F223" s="243" t="s">
        <v>301</v>
      </c>
      <c r="G223" s="244" t="s">
        <v>87</v>
      </c>
      <c r="H223" s="245">
        <v>25.25</v>
      </c>
      <c r="I223" s="246"/>
      <c r="J223" s="247">
        <f>ROUND(I223*H223,2)</f>
        <v>0</v>
      </c>
      <c r="K223" s="248"/>
      <c r="L223" s="249"/>
      <c r="M223" s="250" t="s">
        <v>1</v>
      </c>
      <c r="N223" s="251" t="s">
        <v>38</v>
      </c>
      <c r="O223" s="70"/>
      <c r="P223" s="214">
        <f>O223*H223</f>
        <v>0</v>
      </c>
      <c r="Q223" s="214">
        <v>0.222</v>
      </c>
      <c r="R223" s="214">
        <f>Q223*H223</f>
        <v>5.6055000000000001</v>
      </c>
      <c r="S223" s="214">
        <v>0</v>
      </c>
      <c r="T223" s="21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6" t="s">
        <v>168</v>
      </c>
      <c r="AT223" s="216" t="s">
        <v>204</v>
      </c>
      <c r="AU223" s="216" t="s">
        <v>82</v>
      </c>
      <c r="AY223" s="16" t="s">
        <v>127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6" t="s">
        <v>78</v>
      </c>
      <c r="BK223" s="217">
        <f>ROUND(I223*H223,2)</f>
        <v>0</v>
      </c>
      <c r="BL223" s="16" t="s">
        <v>132</v>
      </c>
      <c r="BM223" s="216" t="s">
        <v>302</v>
      </c>
    </row>
    <row r="224" spans="1:65" s="13" customFormat="1" ht="11.25">
      <c r="B224" s="218"/>
      <c r="C224" s="219"/>
      <c r="D224" s="220" t="s">
        <v>134</v>
      </c>
      <c r="E224" s="221" t="s">
        <v>1</v>
      </c>
      <c r="F224" s="222" t="s">
        <v>303</v>
      </c>
      <c r="G224" s="219"/>
      <c r="H224" s="223">
        <v>25.25</v>
      </c>
      <c r="I224" s="224"/>
      <c r="J224" s="219"/>
      <c r="K224" s="219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134</v>
      </c>
      <c r="AU224" s="229" t="s">
        <v>82</v>
      </c>
      <c r="AV224" s="13" t="s">
        <v>82</v>
      </c>
      <c r="AW224" s="13" t="s">
        <v>30</v>
      </c>
      <c r="AX224" s="13" t="s">
        <v>73</v>
      </c>
      <c r="AY224" s="229" t="s">
        <v>127</v>
      </c>
    </row>
    <row r="225" spans="1:65" s="2" customFormat="1" ht="66.75" customHeight="1">
      <c r="A225" s="33"/>
      <c r="B225" s="34"/>
      <c r="C225" s="204" t="s">
        <v>304</v>
      </c>
      <c r="D225" s="204" t="s">
        <v>129</v>
      </c>
      <c r="E225" s="205" t="s">
        <v>305</v>
      </c>
      <c r="F225" s="206" t="s">
        <v>306</v>
      </c>
      <c r="G225" s="207" t="s">
        <v>87</v>
      </c>
      <c r="H225" s="208">
        <v>341.6</v>
      </c>
      <c r="I225" s="209"/>
      <c r="J225" s="210">
        <f>ROUND(I225*H225,2)</f>
        <v>0</v>
      </c>
      <c r="K225" s="211"/>
      <c r="L225" s="38"/>
      <c r="M225" s="212" t="s">
        <v>1</v>
      </c>
      <c r="N225" s="213" t="s">
        <v>38</v>
      </c>
      <c r="O225" s="70"/>
      <c r="P225" s="214">
        <f>O225*H225</f>
        <v>0</v>
      </c>
      <c r="Q225" s="214">
        <v>8.4250000000000005E-2</v>
      </c>
      <c r="R225" s="214">
        <f>Q225*H225</f>
        <v>28.779800000000005</v>
      </c>
      <c r="S225" s="214">
        <v>0</v>
      </c>
      <c r="T225" s="21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6" t="s">
        <v>132</v>
      </c>
      <c r="AT225" s="216" t="s">
        <v>129</v>
      </c>
      <c r="AU225" s="216" t="s">
        <v>82</v>
      </c>
      <c r="AY225" s="16" t="s">
        <v>127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6" t="s">
        <v>78</v>
      </c>
      <c r="BK225" s="217">
        <f>ROUND(I225*H225,2)</f>
        <v>0</v>
      </c>
      <c r="BL225" s="16" t="s">
        <v>132</v>
      </c>
      <c r="BM225" s="216" t="s">
        <v>307</v>
      </c>
    </row>
    <row r="226" spans="1:65" s="13" customFormat="1" ht="11.25">
      <c r="B226" s="218"/>
      <c r="C226" s="219"/>
      <c r="D226" s="220" t="s">
        <v>134</v>
      </c>
      <c r="E226" s="221" t="s">
        <v>1</v>
      </c>
      <c r="F226" s="222" t="s">
        <v>308</v>
      </c>
      <c r="G226" s="219"/>
      <c r="H226" s="223">
        <v>336.9</v>
      </c>
      <c r="I226" s="224"/>
      <c r="J226" s="219"/>
      <c r="K226" s="219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134</v>
      </c>
      <c r="AU226" s="229" t="s">
        <v>82</v>
      </c>
      <c r="AV226" s="13" t="s">
        <v>82</v>
      </c>
      <c r="AW226" s="13" t="s">
        <v>30</v>
      </c>
      <c r="AX226" s="13" t="s">
        <v>73</v>
      </c>
      <c r="AY226" s="229" t="s">
        <v>127</v>
      </c>
    </row>
    <row r="227" spans="1:65" s="13" customFormat="1" ht="11.25">
      <c r="B227" s="218"/>
      <c r="C227" s="219"/>
      <c r="D227" s="220" t="s">
        <v>134</v>
      </c>
      <c r="E227" s="221" t="s">
        <v>1</v>
      </c>
      <c r="F227" s="222" t="s">
        <v>309</v>
      </c>
      <c r="G227" s="219"/>
      <c r="H227" s="223">
        <v>4.7</v>
      </c>
      <c r="I227" s="224"/>
      <c r="J227" s="219"/>
      <c r="K227" s="219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134</v>
      </c>
      <c r="AU227" s="229" t="s">
        <v>82</v>
      </c>
      <c r="AV227" s="13" t="s">
        <v>82</v>
      </c>
      <c r="AW227" s="13" t="s">
        <v>30</v>
      </c>
      <c r="AX227" s="13" t="s">
        <v>73</v>
      </c>
      <c r="AY227" s="229" t="s">
        <v>127</v>
      </c>
    </row>
    <row r="228" spans="1:65" s="2" customFormat="1" ht="21.75" customHeight="1">
      <c r="A228" s="33"/>
      <c r="B228" s="34"/>
      <c r="C228" s="241" t="s">
        <v>310</v>
      </c>
      <c r="D228" s="241" t="s">
        <v>204</v>
      </c>
      <c r="E228" s="242" t="s">
        <v>311</v>
      </c>
      <c r="F228" s="243" t="s">
        <v>312</v>
      </c>
      <c r="G228" s="244" t="s">
        <v>87</v>
      </c>
      <c r="H228" s="245">
        <v>337.03699999999998</v>
      </c>
      <c r="I228" s="246"/>
      <c r="J228" s="247">
        <f>ROUND(I228*H228,2)</f>
        <v>0</v>
      </c>
      <c r="K228" s="248"/>
      <c r="L228" s="249"/>
      <c r="M228" s="250" t="s">
        <v>1</v>
      </c>
      <c r="N228" s="251" t="s">
        <v>38</v>
      </c>
      <c r="O228" s="70"/>
      <c r="P228" s="214">
        <f>O228*H228</f>
        <v>0</v>
      </c>
      <c r="Q228" s="214">
        <v>0.19700000000000001</v>
      </c>
      <c r="R228" s="214">
        <f>Q228*H228</f>
        <v>66.396288999999996</v>
      </c>
      <c r="S228" s="214">
        <v>0</v>
      </c>
      <c r="T228" s="21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6" t="s">
        <v>168</v>
      </c>
      <c r="AT228" s="216" t="s">
        <v>204</v>
      </c>
      <c r="AU228" s="216" t="s">
        <v>82</v>
      </c>
      <c r="AY228" s="16" t="s">
        <v>127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6" t="s">
        <v>78</v>
      </c>
      <c r="BK228" s="217">
        <f>ROUND(I228*H228,2)</f>
        <v>0</v>
      </c>
      <c r="BL228" s="16" t="s">
        <v>132</v>
      </c>
      <c r="BM228" s="216" t="s">
        <v>313</v>
      </c>
    </row>
    <row r="229" spans="1:65" s="13" customFormat="1" ht="11.25">
      <c r="B229" s="218"/>
      <c r="C229" s="219"/>
      <c r="D229" s="220" t="s">
        <v>134</v>
      </c>
      <c r="E229" s="221" t="s">
        <v>1</v>
      </c>
      <c r="F229" s="222" t="s">
        <v>314</v>
      </c>
      <c r="G229" s="219"/>
      <c r="H229" s="223">
        <v>345.01600000000002</v>
      </c>
      <c r="I229" s="224"/>
      <c r="J229" s="219"/>
      <c r="K229" s="219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134</v>
      </c>
      <c r="AU229" s="229" t="s">
        <v>82</v>
      </c>
      <c r="AV229" s="13" t="s">
        <v>82</v>
      </c>
      <c r="AW229" s="13" t="s">
        <v>30</v>
      </c>
      <c r="AX229" s="13" t="s">
        <v>73</v>
      </c>
      <c r="AY229" s="229" t="s">
        <v>127</v>
      </c>
    </row>
    <row r="230" spans="1:65" s="13" customFormat="1" ht="22.5">
      <c r="B230" s="218"/>
      <c r="C230" s="219"/>
      <c r="D230" s="220" t="s">
        <v>134</v>
      </c>
      <c r="E230" s="221" t="s">
        <v>1</v>
      </c>
      <c r="F230" s="222" t="s">
        <v>315</v>
      </c>
      <c r="G230" s="219"/>
      <c r="H230" s="223">
        <v>-7.9790000000000001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134</v>
      </c>
      <c r="AU230" s="229" t="s">
        <v>82</v>
      </c>
      <c r="AV230" s="13" t="s">
        <v>82</v>
      </c>
      <c r="AW230" s="13" t="s">
        <v>30</v>
      </c>
      <c r="AX230" s="13" t="s">
        <v>73</v>
      </c>
      <c r="AY230" s="229" t="s">
        <v>127</v>
      </c>
    </row>
    <row r="231" spans="1:65" s="2" customFormat="1" ht="21.75" customHeight="1">
      <c r="A231" s="33"/>
      <c r="B231" s="34"/>
      <c r="C231" s="241" t="s">
        <v>316</v>
      </c>
      <c r="D231" s="241" t="s">
        <v>204</v>
      </c>
      <c r="E231" s="242" t="s">
        <v>317</v>
      </c>
      <c r="F231" s="243" t="s">
        <v>318</v>
      </c>
      <c r="G231" s="244" t="s">
        <v>87</v>
      </c>
      <c r="H231" s="245">
        <v>12.726000000000001</v>
      </c>
      <c r="I231" s="246"/>
      <c r="J231" s="247">
        <f>ROUND(I231*H231,2)</f>
        <v>0</v>
      </c>
      <c r="K231" s="248"/>
      <c r="L231" s="249"/>
      <c r="M231" s="250" t="s">
        <v>1</v>
      </c>
      <c r="N231" s="251" t="s">
        <v>38</v>
      </c>
      <c r="O231" s="70"/>
      <c r="P231" s="214">
        <f>O231*H231</f>
        <v>0</v>
      </c>
      <c r="Q231" s="214">
        <v>0.14599999999999999</v>
      </c>
      <c r="R231" s="214">
        <f>Q231*H231</f>
        <v>1.857996</v>
      </c>
      <c r="S231" s="214">
        <v>0</v>
      </c>
      <c r="T231" s="21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6" t="s">
        <v>168</v>
      </c>
      <c r="AT231" s="216" t="s">
        <v>204</v>
      </c>
      <c r="AU231" s="216" t="s">
        <v>82</v>
      </c>
      <c r="AY231" s="16" t="s">
        <v>127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6" t="s">
        <v>78</v>
      </c>
      <c r="BK231" s="217">
        <f>ROUND(I231*H231,2)</f>
        <v>0</v>
      </c>
      <c r="BL231" s="16" t="s">
        <v>132</v>
      </c>
      <c r="BM231" s="216" t="s">
        <v>319</v>
      </c>
    </row>
    <row r="232" spans="1:65" s="13" customFormat="1" ht="11.25">
      <c r="B232" s="218"/>
      <c r="C232" s="219"/>
      <c r="D232" s="220" t="s">
        <v>134</v>
      </c>
      <c r="E232" s="221" t="s">
        <v>1</v>
      </c>
      <c r="F232" s="222" t="s">
        <v>320</v>
      </c>
      <c r="G232" s="219"/>
      <c r="H232" s="223">
        <v>7.9790000000000001</v>
      </c>
      <c r="I232" s="224"/>
      <c r="J232" s="219"/>
      <c r="K232" s="219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134</v>
      </c>
      <c r="AU232" s="229" t="s">
        <v>82</v>
      </c>
      <c r="AV232" s="13" t="s">
        <v>82</v>
      </c>
      <c r="AW232" s="13" t="s">
        <v>30</v>
      </c>
      <c r="AX232" s="13" t="s">
        <v>73</v>
      </c>
      <c r="AY232" s="229" t="s">
        <v>127</v>
      </c>
    </row>
    <row r="233" spans="1:65" s="13" customFormat="1" ht="11.25">
      <c r="B233" s="218"/>
      <c r="C233" s="219"/>
      <c r="D233" s="220" t="s">
        <v>134</v>
      </c>
      <c r="E233" s="221" t="s">
        <v>1</v>
      </c>
      <c r="F233" s="222" t="s">
        <v>321</v>
      </c>
      <c r="G233" s="219"/>
      <c r="H233" s="223">
        <v>4.7469999999999999</v>
      </c>
      <c r="I233" s="224"/>
      <c r="J233" s="219"/>
      <c r="K233" s="219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134</v>
      </c>
      <c r="AU233" s="229" t="s">
        <v>82</v>
      </c>
      <c r="AV233" s="13" t="s">
        <v>82</v>
      </c>
      <c r="AW233" s="13" t="s">
        <v>30</v>
      </c>
      <c r="AX233" s="13" t="s">
        <v>73</v>
      </c>
      <c r="AY233" s="229" t="s">
        <v>127</v>
      </c>
    </row>
    <row r="234" spans="1:65" s="2" customFormat="1" ht="66.75" customHeight="1">
      <c r="A234" s="33"/>
      <c r="B234" s="34"/>
      <c r="C234" s="204" t="s">
        <v>322</v>
      </c>
      <c r="D234" s="204" t="s">
        <v>129</v>
      </c>
      <c r="E234" s="205" t="s">
        <v>323</v>
      </c>
      <c r="F234" s="206" t="s">
        <v>324</v>
      </c>
      <c r="G234" s="207" t="s">
        <v>87</v>
      </c>
      <c r="H234" s="208">
        <v>76.7</v>
      </c>
      <c r="I234" s="209"/>
      <c r="J234" s="210">
        <f>ROUND(I234*H234,2)</f>
        <v>0</v>
      </c>
      <c r="K234" s="211"/>
      <c r="L234" s="38"/>
      <c r="M234" s="212" t="s">
        <v>1</v>
      </c>
      <c r="N234" s="213" t="s">
        <v>38</v>
      </c>
      <c r="O234" s="70"/>
      <c r="P234" s="214">
        <f>O234*H234</f>
        <v>0</v>
      </c>
      <c r="Q234" s="214">
        <v>8.5650000000000004E-2</v>
      </c>
      <c r="R234" s="214">
        <f>Q234*H234</f>
        <v>6.5693550000000007</v>
      </c>
      <c r="S234" s="214">
        <v>0</v>
      </c>
      <c r="T234" s="21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6" t="s">
        <v>132</v>
      </c>
      <c r="AT234" s="216" t="s">
        <v>129</v>
      </c>
      <c r="AU234" s="216" t="s">
        <v>82</v>
      </c>
      <c r="AY234" s="16" t="s">
        <v>127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6" t="s">
        <v>78</v>
      </c>
      <c r="BK234" s="217">
        <f>ROUND(I234*H234,2)</f>
        <v>0</v>
      </c>
      <c r="BL234" s="16" t="s">
        <v>132</v>
      </c>
      <c r="BM234" s="216" t="s">
        <v>325</v>
      </c>
    </row>
    <row r="235" spans="1:65" s="13" customFormat="1" ht="11.25">
      <c r="B235" s="218"/>
      <c r="C235" s="219"/>
      <c r="D235" s="220" t="s">
        <v>134</v>
      </c>
      <c r="E235" s="221" t="s">
        <v>1</v>
      </c>
      <c r="F235" s="222" t="s">
        <v>326</v>
      </c>
      <c r="G235" s="219"/>
      <c r="H235" s="223">
        <v>67.8</v>
      </c>
      <c r="I235" s="224"/>
      <c r="J235" s="219"/>
      <c r="K235" s="219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134</v>
      </c>
      <c r="AU235" s="229" t="s">
        <v>82</v>
      </c>
      <c r="AV235" s="13" t="s">
        <v>82</v>
      </c>
      <c r="AW235" s="13" t="s">
        <v>30</v>
      </c>
      <c r="AX235" s="13" t="s">
        <v>73</v>
      </c>
      <c r="AY235" s="229" t="s">
        <v>127</v>
      </c>
    </row>
    <row r="236" spans="1:65" s="13" customFormat="1" ht="11.25">
      <c r="B236" s="218"/>
      <c r="C236" s="219"/>
      <c r="D236" s="220" t="s">
        <v>134</v>
      </c>
      <c r="E236" s="221" t="s">
        <v>1</v>
      </c>
      <c r="F236" s="222" t="s">
        <v>327</v>
      </c>
      <c r="G236" s="219"/>
      <c r="H236" s="223">
        <v>8.9</v>
      </c>
      <c r="I236" s="224"/>
      <c r="J236" s="219"/>
      <c r="K236" s="219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134</v>
      </c>
      <c r="AU236" s="229" t="s">
        <v>82</v>
      </c>
      <c r="AV236" s="13" t="s">
        <v>82</v>
      </c>
      <c r="AW236" s="13" t="s">
        <v>30</v>
      </c>
      <c r="AX236" s="13" t="s">
        <v>73</v>
      </c>
      <c r="AY236" s="229" t="s">
        <v>127</v>
      </c>
    </row>
    <row r="237" spans="1:65" s="2" customFormat="1" ht="21.75" customHeight="1">
      <c r="A237" s="33"/>
      <c r="B237" s="34"/>
      <c r="C237" s="241" t="s">
        <v>328</v>
      </c>
      <c r="D237" s="241" t="s">
        <v>204</v>
      </c>
      <c r="E237" s="242" t="s">
        <v>329</v>
      </c>
      <c r="F237" s="243" t="s">
        <v>312</v>
      </c>
      <c r="G237" s="244" t="s">
        <v>87</v>
      </c>
      <c r="H237" s="245">
        <v>65.043999999999997</v>
      </c>
      <c r="I237" s="246"/>
      <c r="J237" s="247">
        <f>ROUND(I237*H237,2)</f>
        <v>0</v>
      </c>
      <c r="K237" s="248"/>
      <c r="L237" s="249"/>
      <c r="M237" s="250" t="s">
        <v>1</v>
      </c>
      <c r="N237" s="251" t="s">
        <v>38</v>
      </c>
      <c r="O237" s="70"/>
      <c r="P237" s="214">
        <f>O237*H237</f>
        <v>0</v>
      </c>
      <c r="Q237" s="214">
        <v>0.19700000000000001</v>
      </c>
      <c r="R237" s="214">
        <f>Q237*H237</f>
        <v>12.813668</v>
      </c>
      <c r="S237" s="214">
        <v>0</v>
      </c>
      <c r="T237" s="21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6" t="s">
        <v>168</v>
      </c>
      <c r="AT237" s="216" t="s">
        <v>204</v>
      </c>
      <c r="AU237" s="216" t="s">
        <v>82</v>
      </c>
      <c r="AY237" s="16" t="s">
        <v>127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6" t="s">
        <v>78</v>
      </c>
      <c r="BK237" s="217">
        <f>ROUND(I237*H237,2)</f>
        <v>0</v>
      </c>
      <c r="BL237" s="16" t="s">
        <v>132</v>
      </c>
      <c r="BM237" s="216" t="s">
        <v>330</v>
      </c>
    </row>
    <row r="238" spans="1:65" s="13" customFormat="1" ht="11.25">
      <c r="B238" s="218"/>
      <c r="C238" s="219"/>
      <c r="D238" s="220" t="s">
        <v>134</v>
      </c>
      <c r="E238" s="221" t="s">
        <v>1</v>
      </c>
      <c r="F238" s="222" t="s">
        <v>331</v>
      </c>
      <c r="G238" s="219"/>
      <c r="H238" s="223">
        <v>77.466999999999999</v>
      </c>
      <c r="I238" s="224"/>
      <c r="J238" s="219"/>
      <c r="K238" s="219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134</v>
      </c>
      <c r="AU238" s="229" t="s">
        <v>82</v>
      </c>
      <c r="AV238" s="13" t="s">
        <v>82</v>
      </c>
      <c r="AW238" s="13" t="s">
        <v>30</v>
      </c>
      <c r="AX238" s="13" t="s">
        <v>73</v>
      </c>
      <c r="AY238" s="229" t="s">
        <v>127</v>
      </c>
    </row>
    <row r="239" spans="1:65" s="13" customFormat="1" ht="22.5">
      <c r="B239" s="218"/>
      <c r="C239" s="219"/>
      <c r="D239" s="220" t="s">
        <v>134</v>
      </c>
      <c r="E239" s="221" t="s">
        <v>1</v>
      </c>
      <c r="F239" s="222" t="s">
        <v>332</v>
      </c>
      <c r="G239" s="219"/>
      <c r="H239" s="223">
        <v>-12.423</v>
      </c>
      <c r="I239" s="224"/>
      <c r="J239" s="219"/>
      <c r="K239" s="219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134</v>
      </c>
      <c r="AU239" s="229" t="s">
        <v>82</v>
      </c>
      <c r="AV239" s="13" t="s">
        <v>82</v>
      </c>
      <c r="AW239" s="13" t="s">
        <v>30</v>
      </c>
      <c r="AX239" s="13" t="s">
        <v>73</v>
      </c>
      <c r="AY239" s="229" t="s">
        <v>127</v>
      </c>
    </row>
    <row r="240" spans="1:65" s="2" customFormat="1" ht="21.75" customHeight="1">
      <c r="A240" s="33"/>
      <c r="B240" s="34"/>
      <c r="C240" s="241" t="s">
        <v>333</v>
      </c>
      <c r="D240" s="241" t="s">
        <v>204</v>
      </c>
      <c r="E240" s="242" t="s">
        <v>334</v>
      </c>
      <c r="F240" s="243" t="s">
        <v>335</v>
      </c>
      <c r="G240" s="244" t="s">
        <v>87</v>
      </c>
      <c r="H240" s="245">
        <v>12.423</v>
      </c>
      <c r="I240" s="246"/>
      <c r="J240" s="247">
        <f>ROUND(I240*H240,2)</f>
        <v>0</v>
      </c>
      <c r="K240" s="248"/>
      <c r="L240" s="249"/>
      <c r="M240" s="250" t="s">
        <v>1</v>
      </c>
      <c r="N240" s="251" t="s">
        <v>38</v>
      </c>
      <c r="O240" s="70"/>
      <c r="P240" s="214">
        <f>O240*H240</f>
        <v>0</v>
      </c>
      <c r="Q240" s="214">
        <v>0.17499999999999999</v>
      </c>
      <c r="R240" s="214">
        <f>Q240*H240</f>
        <v>2.1740249999999999</v>
      </c>
      <c r="S240" s="214">
        <v>0</v>
      </c>
      <c r="T240" s="21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6" t="s">
        <v>168</v>
      </c>
      <c r="AT240" s="216" t="s">
        <v>204</v>
      </c>
      <c r="AU240" s="216" t="s">
        <v>82</v>
      </c>
      <c r="AY240" s="16" t="s">
        <v>127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6" t="s">
        <v>78</v>
      </c>
      <c r="BK240" s="217">
        <f>ROUND(I240*H240,2)</f>
        <v>0</v>
      </c>
      <c r="BL240" s="16" t="s">
        <v>132</v>
      </c>
      <c r="BM240" s="216" t="s">
        <v>336</v>
      </c>
    </row>
    <row r="241" spans="1:65" s="13" customFormat="1" ht="22.5">
      <c r="B241" s="218"/>
      <c r="C241" s="219"/>
      <c r="D241" s="220" t="s">
        <v>134</v>
      </c>
      <c r="E241" s="221" t="s">
        <v>1</v>
      </c>
      <c r="F241" s="222" t="s">
        <v>337</v>
      </c>
      <c r="G241" s="219"/>
      <c r="H241" s="223">
        <v>12.423</v>
      </c>
      <c r="I241" s="224"/>
      <c r="J241" s="219"/>
      <c r="K241" s="219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134</v>
      </c>
      <c r="AU241" s="229" t="s">
        <v>82</v>
      </c>
      <c r="AV241" s="13" t="s">
        <v>82</v>
      </c>
      <c r="AW241" s="13" t="s">
        <v>30</v>
      </c>
      <c r="AX241" s="13" t="s">
        <v>73</v>
      </c>
      <c r="AY241" s="229" t="s">
        <v>127</v>
      </c>
    </row>
    <row r="242" spans="1:65" s="2" customFormat="1" ht="66.75" customHeight="1">
      <c r="A242" s="33"/>
      <c r="B242" s="34"/>
      <c r="C242" s="204" t="s">
        <v>338</v>
      </c>
      <c r="D242" s="204" t="s">
        <v>129</v>
      </c>
      <c r="E242" s="205" t="s">
        <v>323</v>
      </c>
      <c r="F242" s="206" t="s">
        <v>324</v>
      </c>
      <c r="G242" s="207" t="s">
        <v>87</v>
      </c>
      <c r="H242" s="208">
        <v>232.6</v>
      </c>
      <c r="I242" s="209"/>
      <c r="J242" s="210">
        <f>ROUND(I242*H242,2)</f>
        <v>0</v>
      </c>
      <c r="K242" s="211"/>
      <c r="L242" s="38"/>
      <c r="M242" s="212" t="s">
        <v>1</v>
      </c>
      <c r="N242" s="213" t="s">
        <v>38</v>
      </c>
      <c r="O242" s="70"/>
      <c r="P242" s="214">
        <f>O242*H242</f>
        <v>0</v>
      </c>
      <c r="Q242" s="214">
        <v>8.5650000000000004E-2</v>
      </c>
      <c r="R242" s="214">
        <f>Q242*H242</f>
        <v>19.922190000000001</v>
      </c>
      <c r="S242" s="214">
        <v>0</v>
      </c>
      <c r="T242" s="21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6" t="s">
        <v>132</v>
      </c>
      <c r="AT242" s="216" t="s">
        <v>129</v>
      </c>
      <c r="AU242" s="216" t="s">
        <v>82</v>
      </c>
      <c r="AY242" s="16" t="s">
        <v>127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6" t="s">
        <v>78</v>
      </c>
      <c r="BK242" s="217">
        <f>ROUND(I242*H242,2)</f>
        <v>0</v>
      </c>
      <c r="BL242" s="16" t="s">
        <v>132</v>
      </c>
      <c r="BM242" s="216" t="s">
        <v>339</v>
      </c>
    </row>
    <row r="243" spans="1:65" s="13" customFormat="1" ht="11.25">
      <c r="B243" s="218"/>
      <c r="C243" s="219"/>
      <c r="D243" s="220" t="s">
        <v>134</v>
      </c>
      <c r="E243" s="221" t="s">
        <v>1</v>
      </c>
      <c r="F243" s="222" t="s">
        <v>230</v>
      </c>
      <c r="G243" s="219"/>
      <c r="H243" s="223">
        <v>232.6</v>
      </c>
      <c r="I243" s="224"/>
      <c r="J243" s="219"/>
      <c r="K243" s="219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134</v>
      </c>
      <c r="AU243" s="229" t="s">
        <v>82</v>
      </c>
      <c r="AV243" s="13" t="s">
        <v>82</v>
      </c>
      <c r="AW243" s="13" t="s">
        <v>30</v>
      </c>
      <c r="AX243" s="13" t="s">
        <v>73</v>
      </c>
      <c r="AY243" s="229" t="s">
        <v>127</v>
      </c>
    </row>
    <row r="244" spans="1:65" s="2" customFormat="1" ht="16.5" customHeight="1">
      <c r="A244" s="33"/>
      <c r="B244" s="34"/>
      <c r="C244" s="241" t="s">
        <v>340</v>
      </c>
      <c r="D244" s="241" t="s">
        <v>204</v>
      </c>
      <c r="E244" s="242" t="s">
        <v>341</v>
      </c>
      <c r="F244" s="243" t="s">
        <v>342</v>
      </c>
      <c r="G244" s="244" t="s">
        <v>87</v>
      </c>
      <c r="H244" s="245">
        <v>234.92599999999999</v>
      </c>
      <c r="I244" s="246"/>
      <c r="J244" s="247">
        <f>ROUND(I244*H244,2)</f>
        <v>0</v>
      </c>
      <c r="K244" s="248"/>
      <c r="L244" s="249"/>
      <c r="M244" s="250" t="s">
        <v>1</v>
      </c>
      <c r="N244" s="251" t="s">
        <v>38</v>
      </c>
      <c r="O244" s="70"/>
      <c r="P244" s="214">
        <f>O244*H244</f>
        <v>0</v>
      </c>
      <c r="Q244" s="214">
        <v>0.14299999999999999</v>
      </c>
      <c r="R244" s="214">
        <f>Q244*H244</f>
        <v>33.594417999999997</v>
      </c>
      <c r="S244" s="214">
        <v>0</v>
      </c>
      <c r="T244" s="21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6" t="s">
        <v>168</v>
      </c>
      <c r="AT244" s="216" t="s">
        <v>204</v>
      </c>
      <c r="AU244" s="216" t="s">
        <v>82</v>
      </c>
      <c r="AY244" s="16" t="s">
        <v>127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6" t="s">
        <v>78</v>
      </c>
      <c r="BK244" s="217">
        <f>ROUND(I244*H244,2)</f>
        <v>0</v>
      </c>
      <c r="BL244" s="16" t="s">
        <v>132</v>
      </c>
      <c r="BM244" s="216" t="s">
        <v>343</v>
      </c>
    </row>
    <row r="245" spans="1:65" s="13" customFormat="1" ht="11.25">
      <c r="B245" s="218"/>
      <c r="C245" s="219"/>
      <c r="D245" s="220" t="s">
        <v>134</v>
      </c>
      <c r="E245" s="221" t="s">
        <v>1</v>
      </c>
      <c r="F245" s="222" t="s">
        <v>344</v>
      </c>
      <c r="G245" s="219"/>
      <c r="H245" s="223">
        <v>234.92599999999999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134</v>
      </c>
      <c r="AU245" s="229" t="s">
        <v>82</v>
      </c>
      <c r="AV245" s="13" t="s">
        <v>82</v>
      </c>
      <c r="AW245" s="13" t="s">
        <v>30</v>
      </c>
      <c r="AX245" s="13" t="s">
        <v>73</v>
      </c>
      <c r="AY245" s="229" t="s">
        <v>127</v>
      </c>
    </row>
    <row r="246" spans="1:65" s="14" customFormat="1" ht="11.25">
      <c r="B246" s="230"/>
      <c r="C246" s="231"/>
      <c r="D246" s="220" t="s">
        <v>134</v>
      </c>
      <c r="E246" s="232" t="s">
        <v>1</v>
      </c>
      <c r="F246" s="233" t="s">
        <v>149</v>
      </c>
      <c r="G246" s="231"/>
      <c r="H246" s="234">
        <v>234.92599999999999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AT246" s="240" t="s">
        <v>134</v>
      </c>
      <c r="AU246" s="240" t="s">
        <v>82</v>
      </c>
      <c r="AV246" s="14" t="s">
        <v>132</v>
      </c>
      <c r="AW246" s="14" t="s">
        <v>30</v>
      </c>
      <c r="AX246" s="14" t="s">
        <v>78</v>
      </c>
      <c r="AY246" s="240" t="s">
        <v>127</v>
      </c>
    </row>
    <row r="247" spans="1:65" s="12" customFormat="1" ht="22.9" customHeight="1">
      <c r="B247" s="188"/>
      <c r="C247" s="189"/>
      <c r="D247" s="190" t="s">
        <v>72</v>
      </c>
      <c r="E247" s="202" t="s">
        <v>168</v>
      </c>
      <c r="F247" s="202" t="s">
        <v>345</v>
      </c>
      <c r="G247" s="189"/>
      <c r="H247" s="189"/>
      <c r="I247" s="192"/>
      <c r="J247" s="203">
        <f>BK247</f>
        <v>0</v>
      </c>
      <c r="K247" s="189"/>
      <c r="L247" s="194"/>
      <c r="M247" s="195"/>
      <c r="N247" s="196"/>
      <c r="O247" s="196"/>
      <c r="P247" s="197">
        <f>SUM(P248:P267)</f>
        <v>0</v>
      </c>
      <c r="Q247" s="196"/>
      <c r="R247" s="197">
        <f>SUM(R248:R267)</f>
        <v>7.2818015000000003</v>
      </c>
      <c r="S247" s="196"/>
      <c r="T247" s="198">
        <f>SUM(T248:T267)</f>
        <v>0</v>
      </c>
      <c r="AR247" s="199" t="s">
        <v>78</v>
      </c>
      <c r="AT247" s="200" t="s">
        <v>72</v>
      </c>
      <c r="AU247" s="200" t="s">
        <v>78</v>
      </c>
      <c r="AY247" s="199" t="s">
        <v>127</v>
      </c>
      <c r="BK247" s="201">
        <f>SUM(BK248:BK267)</f>
        <v>0</v>
      </c>
    </row>
    <row r="248" spans="1:65" s="2" customFormat="1" ht="33" customHeight="1">
      <c r="A248" s="33"/>
      <c r="B248" s="34"/>
      <c r="C248" s="204" t="s">
        <v>346</v>
      </c>
      <c r="D248" s="204" t="s">
        <v>129</v>
      </c>
      <c r="E248" s="205" t="s">
        <v>347</v>
      </c>
      <c r="F248" s="206" t="s">
        <v>348</v>
      </c>
      <c r="G248" s="207" t="s">
        <v>153</v>
      </c>
      <c r="H248" s="208">
        <v>45</v>
      </c>
      <c r="I248" s="209"/>
      <c r="J248" s="210">
        <f>ROUND(I248*H248,2)</f>
        <v>0</v>
      </c>
      <c r="K248" s="211"/>
      <c r="L248" s="38"/>
      <c r="M248" s="212" t="s">
        <v>1</v>
      </c>
      <c r="N248" s="213" t="s">
        <v>38</v>
      </c>
      <c r="O248" s="70"/>
      <c r="P248" s="214">
        <f>O248*H248</f>
        <v>0</v>
      </c>
      <c r="Q248" s="214">
        <v>1.0000000000000001E-5</v>
      </c>
      <c r="R248" s="214">
        <f>Q248*H248</f>
        <v>4.5000000000000004E-4</v>
      </c>
      <c r="S248" s="214">
        <v>0</v>
      </c>
      <c r="T248" s="21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6" t="s">
        <v>132</v>
      </c>
      <c r="AT248" s="216" t="s">
        <v>129</v>
      </c>
      <c r="AU248" s="216" t="s">
        <v>82</v>
      </c>
      <c r="AY248" s="16" t="s">
        <v>127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6" t="s">
        <v>78</v>
      </c>
      <c r="BK248" s="217">
        <f>ROUND(I248*H248,2)</f>
        <v>0</v>
      </c>
      <c r="BL248" s="16" t="s">
        <v>132</v>
      </c>
      <c r="BM248" s="216" t="s">
        <v>349</v>
      </c>
    </row>
    <row r="249" spans="1:65" s="13" customFormat="1" ht="11.25">
      <c r="B249" s="218"/>
      <c r="C249" s="219"/>
      <c r="D249" s="220" t="s">
        <v>134</v>
      </c>
      <c r="E249" s="221" t="s">
        <v>1</v>
      </c>
      <c r="F249" s="222" t="s">
        <v>350</v>
      </c>
      <c r="G249" s="219"/>
      <c r="H249" s="223">
        <v>45</v>
      </c>
      <c r="I249" s="224"/>
      <c r="J249" s="219"/>
      <c r="K249" s="219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134</v>
      </c>
      <c r="AU249" s="229" t="s">
        <v>82</v>
      </c>
      <c r="AV249" s="13" t="s">
        <v>82</v>
      </c>
      <c r="AW249" s="13" t="s">
        <v>30</v>
      </c>
      <c r="AX249" s="13" t="s">
        <v>73</v>
      </c>
      <c r="AY249" s="229" t="s">
        <v>127</v>
      </c>
    </row>
    <row r="250" spans="1:65" s="2" customFormat="1" ht="21.75" customHeight="1">
      <c r="A250" s="33"/>
      <c r="B250" s="34"/>
      <c r="C250" s="241" t="s">
        <v>351</v>
      </c>
      <c r="D250" s="241" t="s">
        <v>204</v>
      </c>
      <c r="E250" s="242" t="s">
        <v>352</v>
      </c>
      <c r="F250" s="243" t="s">
        <v>353</v>
      </c>
      <c r="G250" s="244" t="s">
        <v>354</v>
      </c>
      <c r="H250" s="245">
        <v>45.45</v>
      </c>
      <c r="I250" s="246"/>
      <c r="J250" s="247">
        <f>ROUND(I250*H250,2)</f>
        <v>0</v>
      </c>
      <c r="K250" s="248"/>
      <c r="L250" s="249"/>
      <c r="M250" s="250" t="s">
        <v>1</v>
      </c>
      <c r="N250" s="251" t="s">
        <v>38</v>
      </c>
      <c r="O250" s="70"/>
      <c r="P250" s="214">
        <f>O250*H250</f>
        <v>0</v>
      </c>
      <c r="Q250" s="214">
        <v>2.6700000000000001E-3</v>
      </c>
      <c r="R250" s="214">
        <f>Q250*H250</f>
        <v>0.12135150000000001</v>
      </c>
      <c r="S250" s="214">
        <v>0</v>
      </c>
      <c r="T250" s="21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6" t="s">
        <v>168</v>
      </c>
      <c r="AT250" s="216" t="s">
        <v>204</v>
      </c>
      <c r="AU250" s="216" t="s">
        <v>82</v>
      </c>
      <c r="AY250" s="16" t="s">
        <v>127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6" t="s">
        <v>78</v>
      </c>
      <c r="BK250" s="217">
        <f>ROUND(I250*H250,2)</f>
        <v>0</v>
      </c>
      <c r="BL250" s="16" t="s">
        <v>132</v>
      </c>
      <c r="BM250" s="216" t="s">
        <v>355</v>
      </c>
    </row>
    <row r="251" spans="1:65" s="13" customFormat="1" ht="11.25">
      <c r="B251" s="218"/>
      <c r="C251" s="219"/>
      <c r="D251" s="220" t="s">
        <v>134</v>
      </c>
      <c r="E251" s="221" t="s">
        <v>1</v>
      </c>
      <c r="F251" s="222" t="s">
        <v>356</v>
      </c>
      <c r="G251" s="219"/>
      <c r="H251" s="223">
        <v>45.45</v>
      </c>
      <c r="I251" s="224"/>
      <c r="J251" s="219"/>
      <c r="K251" s="219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134</v>
      </c>
      <c r="AU251" s="229" t="s">
        <v>82</v>
      </c>
      <c r="AV251" s="13" t="s">
        <v>82</v>
      </c>
      <c r="AW251" s="13" t="s">
        <v>30</v>
      </c>
      <c r="AX251" s="13" t="s">
        <v>73</v>
      </c>
      <c r="AY251" s="229" t="s">
        <v>127</v>
      </c>
    </row>
    <row r="252" spans="1:65" s="2" customFormat="1" ht="21.75" customHeight="1">
      <c r="A252" s="33"/>
      <c r="B252" s="34"/>
      <c r="C252" s="204" t="s">
        <v>357</v>
      </c>
      <c r="D252" s="204" t="s">
        <v>129</v>
      </c>
      <c r="E252" s="205" t="s">
        <v>358</v>
      </c>
      <c r="F252" s="206" t="s">
        <v>359</v>
      </c>
      <c r="G252" s="207" t="s">
        <v>354</v>
      </c>
      <c r="H252" s="208">
        <v>20</v>
      </c>
      <c r="I252" s="209"/>
      <c r="J252" s="210">
        <f>ROUND(I252*H252,2)</f>
        <v>0</v>
      </c>
      <c r="K252" s="211"/>
      <c r="L252" s="38"/>
      <c r="M252" s="212" t="s">
        <v>1</v>
      </c>
      <c r="N252" s="213" t="s">
        <v>38</v>
      </c>
      <c r="O252" s="70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6" t="s">
        <v>132</v>
      </c>
      <c r="AT252" s="216" t="s">
        <v>129</v>
      </c>
      <c r="AU252" s="216" t="s">
        <v>82</v>
      </c>
      <c r="AY252" s="16" t="s">
        <v>127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6" t="s">
        <v>78</v>
      </c>
      <c r="BK252" s="217">
        <f>ROUND(I252*H252,2)</f>
        <v>0</v>
      </c>
      <c r="BL252" s="16" t="s">
        <v>132</v>
      </c>
      <c r="BM252" s="216" t="s">
        <v>360</v>
      </c>
    </row>
    <row r="253" spans="1:65" s="13" customFormat="1" ht="11.25">
      <c r="B253" s="218"/>
      <c r="C253" s="219"/>
      <c r="D253" s="220" t="s">
        <v>134</v>
      </c>
      <c r="E253" s="221" t="s">
        <v>1</v>
      </c>
      <c r="F253" s="222" t="s">
        <v>361</v>
      </c>
      <c r="G253" s="219"/>
      <c r="H253" s="223">
        <v>20</v>
      </c>
      <c r="I253" s="224"/>
      <c r="J253" s="219"/>
      <c r="K253" s="219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134</v>
      </c>
      <c r="AU253" s="229" t="s">
        <v>82</v>
      </c>
      <c r="AV253" s="13" t="s">
        <v>82</v>
      </c>
      <c r="AW253" s="13" t="s">
        <v>30</v>
      </c>
      <c r="AX253" s="13" t="s">
        <v>73</v>
      </c>
      <c r="AY253" s="229" t="s">
        <v>127</v>
      </c>
    </row>
    <row r="254" spans="1:65" s="14" customFormat="1" ht="11.25">
      <c r="B254" s="230"/>
      <c r="C254" s="231"/>
      <c r="D254" s="220" t="s">
        <v>134</v>
      </c>
      <c r="E254" s="232" t="s">
        <v>1</v>
      </c>
      <c r="F254" s="233" t="s">
        <v>149</v>
      </c>
      <c r="G254" s="231"/>
      <c r="H254" s="234">
        <v>20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AT254" s="240" t="s">
        <v>134</v>
      </c>
      <c r="AU254" s="240" t="s">
        <v>82</v>
      </c>
      <c r="AV254" s="14" t="s">
        <v>132</v>
      </c>
      <c r="AW254" s="14" t="s">
        <v>30</v>
      </c>
      <c r="AX254" s="14" t="s">
        <v>78</v>
      </c>
      <c r="AY254" s="240" t="s">
        <v>127</v>
      </c>
    </row>
    <row r="255" spans="1:65" s="2" customFormat="1" ht="16.5" customHeight="1">
      <c r="A255" s="33"/>
      <c r="B255" s="34"/>
      <c r="C255" s="241" t="s">
        <v>362</v>
      </c>
      <c r="D255" s="241" t="s">
        <v>204</v>
      </c>
      <c r="E255" s="242" t="s">
        <v>363</v>
      </c>
      <c r="F255" s="243" t="s">
        <v>364</v>
      </c>
      <c r="G255" s="244" t="s">
        <v>354</v>
      </c>
      <c r="H255" s="245">
        <v>20.2</v>
      </c>
      <c r="I255" s="246"/>
      <c r="J255" s="247">
        <f t="shared" ref="J255:J267" si="0">ROUND(I255*H255,2)</f>
        <v>0</v>
      </c>
      <c r="K255" s="248"/>
      <c r="L255" s="249"/>
      <c r="M255" s="250" t="s">
        <v>1</v>
      </c>
      <c r="N255" s="251" t="s">
        <v>38</v>
      </c>
      <c r="O255" s="70"/>
      <c r="P255" s="214">
        <f t="shared" ref="P255:P267" si="1">O255*H255</f>
        <v>0</v>
      </c>
      <c r="Q255" s="214">
        <v>0</v>
      </c>
      <c r="R255" s="214">
        <f t="shared" ref="R255:R267" si="2">Q255*H255</f>
        <v>0</v>
      </c>
      <c r="S255" s="214">
        <v>0</v>
      </c>
      <c r="T255" s="215">
        <f t="shared" ref="T255:T267" si="3"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6" t="s">
        <v>168</v>
      </c>
      <c r="AT255" s="216" t="s">
        <v>204</v>
      </c>
      <c r="AU255" s="216" t="s">
        <v>82</v>
      </c>
      <c r="AY255" s="16" t="s">
        <v>127</v>
      </c>
      <c r="BE255" s="217">
        <f t="shared" ref="BE255:BE267" si="4">IF(N255="základní",J255,0)</f>
        <v>0</v>
      </c>
      <c r="BF255" s="217">
        <f t="shared" ref="BF255:BF267" si="5">IF(N255="snížená",J255,0)</f>
        <v>0</v>
      </c>
      <c r="BG255" s="217">
        <f t="shared" ref="BG255:BG267" si="6">IF(N255="zákl. přenesená",J255,0)</f>
        <v>0</v>
      </c>
      <c r="BH255" s="217">
        <f t="shared" ref="BH255:BH267" si="7">IF(N255="sníž. přenesená",J255,0)</f>
        <v>0</v>
      </c>
      <c r="BI255" s="217">
        <f t="shared" ref="BI255:BI267" si="8">IF(N255="nulová",J255,0)</f>
        <v>0</v>
      </c>
      <c r="BJ255" s="16" t="s">
        <v>78</v>
      </c>
      <c r="BK255" s="217">
        <f t="shared" ref="BK255:BK267" si="9">ROUND(I255*H255,2)</f>
        <v>0</v>
      </c>
      <c r="BL255" s="16" t="s">
        <v>132</v>
      </c>
      <c r="BM255" s="216" t="s">
        <v>365</v>
      </c>
    </row>
    <row r="256" spans="1:65" s="2" customFormat="1" ht="21.75" customHeight="1">
      <c r="A256" s="33"/>
      <c r="B256" s="34"/>
      <c r="C256" s="204" t="s">
        <v>366</v>
      </c>
      <c r="D256" s="204" t="s">
        <v>129</v>
      </c>
      <c r="E256" s="205" t="s">
        <v>367</v>
      </c>
      <c r="F256" s="206" t="s">
        <v>368</v>
      </c>
      <c r="G256" s="207" t="s">
        <v>354</v>
      </c>
      <c r="H256" s="208">
        <v>10</v>
      </c>
      <c r="I256" s="209"/>
      <c r="J256" s="210">
        <f t="shared" si="0"/>
        <v>0</v>
      </c>
      <c r="K256" s="211"/>
      <c r="L256" s="38"/>
      <c r="M256" s="212" t="s">
        <v>1</v>
      </c>
      <c r="N256" s="213" t="s">
        <v>38</v>
      </c>
      <c r="O256" s="70"/>
      <c r="P256" s="214">
        <f t="shared" si="1"/>
        <v>0</v>
      </c>
      <c r="Q256" s="214">
        <v>0</v>
      </c>
      <c r="R256" s="214">
        <f t="shared" si="2"/>
        <v>0</v>
      </c>
      <c r="S256" s="214">
        <v>0</v>
      </c>
      <c r="T256" s="215">
        <f t="shared" si="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16" t="s">
        <v>132</v>
      </c>
      <c r="AT256" s="216" t="s">
        <v>129</v>
      </c>
      <c r="AU256" s="216" t="s">
        <v>82</v>
      </c>
      <c r="AY256" s="16" t="s">
        <v>127</v>
      </c>
      <c r="BE256" s="217">
        <f t="shared" si="4"/>
        <v>0</v>
      </c>
      <c r="BF256" s="217">
        <f t="shared" si="5"/>
        <v>0</v>
      </c>
      <c r="BG256" s="217">
        <f t="shared" si="6"/>
        <v>0</v>
      </c>
      <c r="BH256" s="217">
        <f t="shared" si="7"/>
        <v>0</v>
      </c>
      <c r="BI256" s="217">
        <f t="shared" si="8"/>
        <v>0</v>
      </c>
      <c r="BJ256" s="16" t="s">
        <v>78</v>
      </c>
      <c r="BK256" s="217">
        <f t="shared" si="9"/>
        <v>0</v>
      </c>
      <c r="BL256" s="16" t="s">
        <v>132</v>
      </c>
      <c r="BM256" s="216" t="s">
        <v>369</v>
      </c>
    </row>
    <row r="257" spans="1:65" s="2" customFormat="1" ht="21.75" customHeight="1">
      <c r="A257" s="33"/>
      <c r="B257" s="34"/>
      <c r="C257" s="241" t="s">
        <v>370</v>
      </c>
      <c r="D257" s="241" t="s">
        <v>204</v>
      </c>
      <c r="E257" s="242" t="s">
        <v>371</v>
      </c>
      <c r="F257" s="243" t="s">
        <v>372</v>
      </c>
      <c r="G257" s="244" t="s">
        <v>354</v>
      </c>
      <c r="H257" s="245">
        <v>10</v>
      </c>
      <c r="I257" s="246"/>
      <c r="J257" s="247">
        <f t="shared" si="0"/>
        <v>0</v>
      </c>
      <c r="K257" s="248"/>
      <c r="L257" s="249"/>
      <c r="M257" s="250" t="s">
        <v>1</v>
      </c>
      <c r="N257" s="251" t="s">
        <v>38</v>
      </c>
      <c r="O257" s="70"/>
      <c r="P257" s="214">
        <f t="shared" si="1"/>
        <v>0</v>
      </c>
      <c r="Q257" s="214">
        <v>8.6999999999999994E-2</v>
      </c>
      <c r="R257" s="214">
        <f t="shared" si="2"/>
        <v>0.86999999999999988</v>
      </c>
      <c r="S257" s="214">
        <v>0</v>
      </c>
      <c r="T257" s="215">
        <f t="shared" si="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6" t="s">
        <v>168</v>
      </c>
      <c r="AT257" s="216" t="s">
        <v>204</v>
      </c>
      <c r="AU257" s="216" t="s">
        <v>82</v>
      </c>
      <c r="AY257" s="16" t="s">
        <v>127</v>
      </c>
      <c r="BE257" s="217">
        <f t="shared" si="4"/>
        <v>0</v>
      </c>
      <c r="BF257" s="217">
        <f t="shared" si="5"/>
        <v>0</v>
      </c>
      <c r="BG257" s="217">
        <f t="shared" si="6"/>
        <v>0</v>
      </c>
      <c r="BH257" s="217">
        <f t="shared" si="7"/>
        <v>0</v>
      </c>
      <c r="BI257" s="217">
        <f t="shared" si="8"/>
        <v>0</v>
      </c>
      <c r="BJ257" s="16" t="s">
        <v>78</v>
      </c>
      <c r="BK257" s="217">
        <f t="shared" si="9"/>
        <v>0</v>
      </c>
      <c r="BL257" s="16" t="s">
        <v>132</v>
      </c>
      <c r="BM257" s="216" t="s">
        <v>373</v>
      </c>
    </row>
    <row r="258" spans="1:65" s="2" customFormat="1" ht="21.75" customHeight="1">
      <c r="A258" s="33"/>
      <c r="B258" s="34"/>
      <c r="C258" s="241" t="s">
        <v>374</v>
      </c>
      <c r="D258" s="241" t="s">
        <v>204</v>
      </c>
      <c r="E258" s="242" t="s">
        <v>375</v>
      </c>
      <c r="F258" s="243" t="s">
        <v>376</v>
      </c>
      <c r="G258" s="244" t="s">
        <v>354</v>
      </c>
      <c r="H258" s="245">
        <v>10</v>
      </c>
      <c r="I258" s="246"/>
      <c r="J258" s="247">
        <f t="shared" si="0"/>
        <v>0</v>
      </c>
      <c r="K258" s="248"/>
      <c r="L258" s="249"/>
      <c r="M258" s="250" t="s">
        <v>1</v>
      </c>
      <c r="N258" s="251" t="s">
        <v>38</v>
      </c>
      <c r="O258" s="70"/>
      <c r="P258" s="214">
        <f t="shared" si="1"/>
        <v>0</v>
      </c>
      <c r="Q258" s="214">
        <v>0.10299999999999999</v>
      </c>
      <c r="R258" s="214">
        <f t="shared" si="2"/>
        <v>1.03</v>
      </c>
      <c r="S258" s="214">
        <v>0</v>
      </c>
      <c r="T258" s="215">
        <f t="shared" si="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6" t="s">
        <v>168</v>
      </c>
      <c r="AT258" s="216" t="s">
        <v>204</v>
      </c>
      <c r="AU258" s="216" t="s">
        <v>82</v>
      </c>
      <c r="AY258" s="16" t="s">
        <v>127</v>
      </c>
      <c r="BE258" s="217">
        <f t="shared" si="4"/>
        <v>0</v>
      </c>
      <c r="BF258" s="217">
        <f t="shared" si="5"/>
        <v>0</v>
      </c>
      <c r="BG258" s="217">
        <f t="shared" si="6"/>
        <v>0</v>
      </c>
      <c r="BH258" s="217">
        <f t="shared" si="7"/>
        <v>0</v>
      </c>
      <c r="BI258" s="217">
        <f t="shared" si="8"/>
        <v>0</v>
      </c>
      <c r="BJ258" s="16" t="s">
        <v>78</v>
      </c>
      <c r="BK258" s="217">
        <f t="shared" si="9"/>
        <v>0</v>
      </c>
      <c r="BL258" s="16" t="s">
        <v>132</v>
      </c>
      <c r="BM258" s="216" t="s">
        <v>377</v>
      </c>
    </row>
    <row r="259" spans="1:65" s="2" customFormat="1" ht="33" customHeight="1">
      <c r="A259" s="33"/>
      <c r="B259" s="34"/>
      <c r="C259" s="241" t="s">
        <v>378</v>
      </c>
      <c r="D259" s="241" t="s">
        <v>204</v>
      </c>
      <c r="E259" s="242" t="s">
        <v>379</v>
      </c>
      <c r="F259" s="243" t="s">
        <v>380</v>
      </c>
      <c r="G259" s="244" t="s">
        <v>354</v>
      </c>
      <c r="H259" s="245">
        <v>10</v>
      </c>
      <c r="I259" s="246"/>
      <c r="J259" s="247">
        <f t="shared" si="0"/>
        <v>0</v>
      </c>
      <c r="K259" s="248"/>
      <c r="L259" s="249"/>
      <c r="M259" s="250" t="s">
        <v>1</v>
      </c>
      <c r="N259" s="251" t="s">
        <v>38</v>
      </c>
      <c r="O259" s="70"/>
      <c r="P259" s="214">
        <f t="shared" si="1"/>
        <v>0</v>
      </c>
      <c r="Q259" s="214">
        <v>0.23200000000000001</v>
      </c>
      <c r="R259" s="214">
        <f t="shared" si="2"/>
        <v>2.3200000000000003</v>
      </c>
      <c r="S259" s="214">
        <v>0</v>
      </c>
      <c r="T259" s="215">
        <f t="shared" si="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16" t="s">
        <v>168</v>
      </c>
      <c r="AT259" s="216" t="s">
        <v>204</v>
      </c>
      <c r="AU259" s="216" t="s">
        <v>82</v>
      </c>
      <c r="AY259" s="16" t="s">
        <v>127</v>
      </c>
      <c r="BE259" s="217">
        <f t="shared" si="4"/>
        <v>0</v>
      </c>
      <c r="BF259" s="217">
        <f t="shared" si="5"/>
        <v>0</v>
      </c>
      <c r="BG259" s="217">
        <f t="shared" si="6"/>
        <v>0</v>
      </c>
      <c r="BH259" s="217">
        <f t="shared" si="7"/>
        <v>0</v>
      </c>
      <c r="BI259" s="217">
        <f t="shared" si="8"/>
        <v>0</v>
      </c>
      <c r="BJ259" s="16" t="s">
        <v>78</v>
      </c>
      <c r="BK259" s="217">
        <f t="shared" si="9"/>
        <v>0</v>
      </c>
      <c r="BL259" s="16" t="s">
        <v>132</v>
      </c>
      <c r="BM259" s="216" t="s">
        <v>381</v>
      </c>
    </row>
    <row r="260" spans="1:65" s="2" customFormat="1" ht="33" customHeight="1">
      <c r="A260" s="33"/>
      <c r="B260" s="34"/>
      <c r="C260" s="241" t="s">
        <v>382</v>
      </c>
      <c r="D260" s="241" t="s">
        <v>204</v>
      </c>
      <c r="E260" s="242" t="s">
        <v>383</v>
      </c>
      <c r="F260" s="243" t="s">
        <v>384</v>
      </c>
      <c r="G260" s="244" t="s">
        <v>354</v>
      </c>
      <c r="H260" s="245">
        <v>10</v>
      </c>
      <c r="I260" s="246"/>
      <c r="J260" s="247">
        <f t="shared" si="0"/>
        <v>0</v>
      </c>
      <c r="K260" s="248"/>
      <c r="L260" s="249"/>
      <c r="M260" s="250" t="s">
        <v>1</v>
      </c>
      <c r="N260" s="251" t="s">
        <v>38</v>
      </c>
      <c r="O260" s="70"/>
      <c r="P260" s="214">
        <f t="shared" si="1"/>
        <v>0</v>
      </c>
      <c r="Q260" s="214">
        <v>0.17</v>
      </c>
      <c r="R260" s="214">
        <f t="shared" si="2"/>
        <v>1.7000000000000002</v>
      </c>
      <c r="S260" s="214">
        <v>0</v>
      </c>
      <c r="T260" s="215">
        <f t="shared" si="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6" t="s">
        <v>168</v>
      </c>
      <c r="AT260" s="216" t="s">
        <v>204</v>
      </c>
      <c r="AU260" s="216" t="s">
        <v>82</v>
      </c>
      <c r="AY260" s="16" t="s">
        <v>127</v>
      </c>
      <c r="BE260" s="217">
        <f t="shared" si="4"/>
        <v>0</v>
      </c>
      <c r="BF260" s="217">
        <f t="shared" si="5"/>
        <v>0</v>
      </c>
      <c r="BG260" s="217">
        <f t="shared" si="6"/>
        <v>0</v>
      </c>
      <c r="BH260" s="217">
        <f t="shared" si="7"/>
        <v>0</v>
      </c>
      <c r="BI260" s="217">
        <f t="shared" si="8"/>
        <v>0</v>
      </c>
      <c r="BJ260" s="16" t="s">
        <v>78</v>
      </c>
      <c r="BK260" s="217">
        <f t="shared" si="9"/>
        <v>0</v>
      </c>
      <c r="BL260" s="16" t="s">
        <v>132</v>
      </c>
      <c r="BM260" s="216" t="s">
        <v>385</v>
      </c>
    </row>
    <row r="261" spans="1:65" s="2" customFormat="1" ht="21.75" customHeight="1">
      <c r="A261" s="33"/>
      <c r="B261" s="34"/>
      <c r="C261" s="241" t="s">
        <v>386</v>
      </c>
      <c r="D261" s="241" t="s">
        <v>204</v>
      </c>
      <c r="E261" s="242" t="s">
        <v>387</v>
      </c>
      <c r="F261" s="243" t="s">
        <v>388</v>
      </c>
      <c r="G261" s="244" t="s">
        <v>354</v>
      </c>
      <c r="H261" s="245">
        <v>10</v>
      </c>
      <c r="I261" s="246"/>
      <c r="J261" s="247">
        <f t="shared" si="0"/>
        <v>0</v>
      </c>
      <c r="K261" s="248"/>
      <c r="L261" s="249"/>
      <c r="M261" s="250" t="s">
        <v>1</v>
      </c>
      <c r="N261" s="251" t="s">
        <v>38</v>
      </c>
      <c r="O261" s="70"/>
      <c r="P261" s="214">
        <f t="shared" si="1"/>
        <v>0</v>
      </c>
      <c r="Q261" s="214">
        <v>0.06</v>
      </c>
      <c r="R261" s="214">
        <f t="shared" si="2"/>
        <v>0.6</v>
      </c>
      <c r="S261" s="214">
        <v>0</v>
      </c>
      <c r="T261" s="215">
        <f t="shared" si="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6" t="s">
        <v>168</v>
      </c>
      <c r="AT261" s="216" t="s">
        <v>204</v>
      </c>
      <c r="AU261" s="216" t="s">
        <v>82</v>
      </c>
      <c r="AY261" s="16" t="s">
        <v>127</v>
      </c>
      <c r="BE261" s="217">
        <f t="shared" si="4"/>
        <v>0</v>
      </c>
      <c r="BF261" s="217">
        <f t="shared" si="5"/>
        <v>0</v>
      </c>
      <c r="BG261" s="217">
        <f t="shared" si="6"/>
        <v>0</v>
      </c>
      <c r="BH261" s="217">
        <f t="shared" si="7"/>
        <v>0</v>
      </c>
      <c r="BI261" s="217">
        <f t="shared" si="8"/>
        <v>0</v>
      </c>
      <c r="BJ261" s="16" t="s">
        <v>78</v>
      </c>
      <c r="BK261" s="217">
        <f t="shared" si="9"/>
        <v>0</v>
      </c>
      <c r="BL261" s="16" t="s">
        <v>132</v>
      </c>
      <c r="BM261" s="216" t="s">
        <v>389</v>
      </c>
    </row>
    <row r="262" spans="1:65" s="2" customFormat="1" ht="33" customHeight="1">
      <c r="A262" s="33"/>
      <c r="B262" s="34"/>
      <c r="C262" s="241" t="s">
        <v>390</v>
      </c>
      <c r="D262" s="241" t="s">
        <v>204</v>
      </c>
      <c r="E262" s="242" t="s">
        <v>391</v>
      </c>
      <c r="F262" s="243" t="s">
        <v>392</v>
      </c>
      <c r="G262" s="244" t="s">
        <v>354</v>
      </c>
      <c r="H262" s="245">
        <v>10</v>
      </c>
      <c r="I262" s="246"/>
      <c r="J262" s="247">
        <f t="shared" si="0"/>
        <v>0</v>
      </c>
      <c r="K262" s="248"/>
      <c r="L262" s="249"/>
      <c r="M262" s="250" t="s">
        <v>1</v>
      </c>
      <c r="N262" s="251" t="s">
        <v>38</v>
      </c>
      <c r="O262" s="70"/>
      <c r="P262" s="214">
        <f t="shared" si="1"/>
        <v>0</v>
      </c>
      <c r="Q262" s="214">
        <v>6.0000000000000001E-3</v>
      </c>
      <c r="R262" s="214">
        <f t="shared" si="2"/>
        <v>0.06</v>
      </c>
      <c r="S262" s="214">
        <v>0</v>
      </c>
      <c r="T262" s="215">
        <f t="shared" si="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6" t="s">
        <v>168</v>
      </c>
      <c r="AT262" s="216" t="s">
        <v>204</v>
      </c>
      <c r="AU262" s="216" t="s">
        <v>82</v>
      </c>
      <c r="AY262" s="16" t="s">
        <v>127</v>
      </c>
      <c r="BE262" s="217">
        <f t="shared" si="4"/>
        <v>0</v>
      </c>
      <c r="BF262" s="217">
        <f t="shared" si="5"/>
        <v>0</v>
      </c>
      <c r="BG262" s="217">
        <f t="shared" si="6"/>
        <v>0</v>
      </c>
      <c r="BH262" s="217">
        <f t="shared" si="7"/>
        <v>0</v>
      </c>
      <c r="BI262" s="217">
        <f t="shared" si="8"/>
        <v>0</v>
      </c>
      <c r="BJ262" s="16" t="s">
        <v>78</v>
      </c>
      <c r="BK262" s="217">
        <f t="shared" si="9"/>
        <v>0</v>
      </c>
      <c r="BL262" s="16" t="s">
        <v>132</v>
      </c>
      <c r="BM262" s="216" t="s">
        <v>393</v>
      </c>
    </row>
    <row r="263" spans="1:65" s="2" customFormat="1" ht="21.75" customHeight="1">
      <c r="A263" s="33"/>
      <c r="B263" s="34"/>
      <c r="C263" s="204" t="s">
        <v>394</v>
      </c>
      <c r="D263" s="204" t="s">
        <v>129</v>
      </c>
      <c r="E263" s="205" t="s">
        <v>395</v>
      </c>
      <c r="F263" s="206" t="s">
        <v>396</v>
      </c>
      <c r="G263" s="207" t="s">
        <v>354</v>
      </c>
      <c r="H263" s="208">
        <v>10</v>
      </c>
      <c r="I263" s="209"/>
      <c r="J263" s="210">
        <f t="shared" si="0"/>
        <v>0</v>
      </c>
      <c r="K263" s="211"/>
      <c r="L263" s="38"/>
      <c r="M263" s="212" t="s">
        <v>1</v>
      </c>
      <c r="N263" s="213" t="s">
        <v>38</v>
      </c>
      <c r="O263" s="70"/>
      <c r="P263" s="214">
        <f t="shared" si="1"/>
        <v>0</v>
      </c>
      <c r="Q263" s="214">
        <v>0</v>
      </c>
      <c r="R263" s="214">
        <f t="shared" si="2"/>
        <v>0</v>
      </c>
      <c r="S263" s="214">
        <v>0</v>
      </c>
      <c r="T263" s="215">
        <f t="shared" si="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16" t="s">
        <v>132</v>
      </c>
      <c r="AT263" s="216" t="s">
        <v>129</v>
      </c>
      <c r="AU263" s="216" t="s">
        <v>82</v>
      </c>
      <c r="AY263" s="16" t="s">
        <v>127</v>
      </c>
      <c r="BE263" s="217">
        <f t="shared" si="4"/>
        <v>0</v>
      </c>
      <c r="BF263" s="217">
        <f t="shared" si="5"/>
        <v>0</v>
      </c>
      <c r="BG263" s="217">
        <f t="shared" si="6"/>
        <v>0</v>
      </c>
      <c r="BH263" s="217">
        <f t="shared" si="7"/>
        <v>0</v>
      </c>
      <c r="BI263" s="217">
        <f t="shared" si="8"/>
        <v>0</v>
      </c>
      <c r="BJ263" s="16" t="s">
        <v>78</v>
      </c>
      <c r="BK263" s="217">
        <f t="shared" si="9"/>
        <v>0</v>
      </c>
      <c r="BL263" s="16" t="s">
        <v>132</v>
      </c>
      <c r="BM263" s="216" t="s">
        <v>397</v>
      </c>
    </row>
    <row r="264" spans="1:65" s="2" customFormat="1" ht="16.5" customHeight="1">
      <c r="A264" s="33"/>
      <c r="B264" s="34"/>
      <c r="C264" s="241" t="s">
        <v>398</v>
      </c>
      <c r="D264" s="241" t="s">
        <v>204</v>
      </c>
      <c r="E264" s="242" t="s">
        <v>399</v>
      </c>
      <c r="F264" s="243" t="s">
        <v>400</v>
      </c>
      <c r="G264" s="244" t="s">
        <v>354</v>
      </c>
      <c r="H264" s="245">
        <v>10</v>
      </c>
      <c r="I264" s="246"/>
      <c r="J264" s="247">
        <f t="shared" si="0"/>
        <v>0</v>
      </c>
      <c r="K264" s="248"/>
      <c r="L264" s="249"/>
      <c r="M264" s="250" t="s">
        <v>1</v>
      </c>
      <c r="N264" s="251" t="s">
        <v>38</v>
      </c>
      <c r="O264" s="70"/>
      <c r="P264" s="214">
        <f t="shared" si="1"/>
        <v>0</v>
      </c>
      <c r="Q264" s="214">
        <v>5.8000000000000003E-2</v>
      </c>
      <c r="R264" s="214">
        <f t="shared" si="2"/>
        <v>0.58000000000000007</v>
      </c>
      <c r="S264" s="214">
        <v>0</v>
      </c>
      <c r="T264" s="215">
        <f t="shared" si="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6" t="s">
        <v>168</v>
      </c>
      <c r="AT264" s="216" t="s">
        <v>204</v>
      </c>
      <c r="AU264" s="216" t="s">
        <v>82</v>
      </c>
      <c r="AY264" s="16" t="s">
        <v>127</v>
      </c>
      <c r="BE264" s="217">
        <f t="shared" si="4"/>
        <v>0</v>
      </c>
      <c r="BF264" s="217">
        <f t="shared" si="5"/>
        <v>0</v>
      </c>
      <c r="BG264" s="217">
        <f t="shared" si="6"/>
        <v>0</v>
      </c>
      <c r="BH264" s="217">
        <f t="shared" si="7"/>
        <v>0</v>
      </c>
      <c r="BI264" s="217">
        <f t="shared" si="8"/>
        <v>0</v>
      </c>
      <c r="BJ264" s="16" t="s">
        <v>78</v>
      </c>
      <c r="BK264" s="217">
        <f t="shared" si="9"/>
        <v>0</v>
      </c>
      <c r="BL264" s="16" t="s">
        <v>132</v>
      </c>
      <c r="BM264" s="216" t="s">
        <v>401</v>
      </c>
    </row>
    <row r="265" spans="1:65" s="2" customFormat="1" ht="21.75" customHeight="1">
      <c r="A265" s="33"/>
      <c r="B265" s="34"/>
      <c r="C265" s="204" t="s">
        <v>402</v>
      </c>
      <c r="D265" s="204" t="s">
        <v>129</v>
      </c>
      <c r="E265" s="205" t="s">
        <v>403</v>
      </c>
      <c r="F265" s="206" t="s">
        <v>404</v>
      </c>
      <c r="G265" s="207" t="s">
        <v>354</v>
      </c>
      <c r="H265" s="208">
        <v>12</v>
      </c>
      <c r="I265" s="209"/>
      <c r="J265" s="210">
        <f t="shared" si="0"/>
        <v>0</v>
      </c>
      <c r="K265" s="211"/>
      <c r="L265" s="38"/>
      <c r="M265" s="212" t="s">
        <v>1</v>
      </c>
      <c r="N265" s="213" t="s">
        <v>38</v>
      </c>
      <c r="O265" s="70"/>
      <c r="P265" s="214">
        <f t="shared" si="1"/>
        <v>0</v>
      </c>
      <c r="Q265" s="214">
        <v>0</v>
      </c>
      <c r="R265" s="214">
        <f t="shared" si="2"/>
        <v>0</v>
      </c>
      <c r="S265" s="214">
        <v>0</v>
      </c>
      <c r="T265" s="215">
        <f t="shared" si="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6" t="s">
        <v>132</v>
      </c>
      <c r="AT265" s="216" t="s">
        <v>129</v>
      </c>
      <c r="AU265" s="216" t="s">
        <v>82</v>
      </c>
      <c r="AY265" s="16" t="s">
        <v>127</v>
      </c>
      <c r="BE265" s="217">
        <f t="shared" si="4"/>
        <v>0</v>
      </c>
      <c r="BF265" s="217">
        <f t="shared" si="5"/>
        <v>0</v>
      </c>
      <c r="BG265" s="217">
        <f t="shared" si="6"/>
        <v>0</v>
      </c>
      <c r="BH265" s="217">
        <f t="shared" si="7"/>
        <v>0</v>
      </c>
      <c r="BI265" s="217">
        <f t="shared" si="8"/>
        <v>0</v>
      </c>
      <c r="BJ265" s="16" t="s">
        <v>78</v>
      </c>
      <c r="BK265" s="217">
        <f t="shared" si="9"/>
        <v>0</v>
      </c>
      <c r="BL265" s="16" t="s">
        <v>132</v>
      </c>
      <c r="BM265" s="216" t="s">
        <v>405</v>
      </c>
    </row>
    <row r="266" spans="1:65" s="2" customFormat="1" ht="33" customHeight="1">
      <c r="A266" s="33"/>
      <c r="B266" s="34"/>
      <c r="C266" s="204" t="s">
        <v>406</v>
      </c>
      <c r="D266" s="204" t="s">
        <v>129</v>
      </c>
      <c r="E266" s="205" t="s">
        <v>407</v>
      </c>
      <c r="F266" s="206" t="s">
        <v>408</v>
      </c>
      <c r="G266" s="207" t="s">
        <v>354</v>
      </c>
      <c r="H266" s="208">
        <v>6</v>
      </c>
      <c r="I266" s="209"/>
      <c r="J266" s="210">
        <f t="shared" si="0"/>
        <v>0</v>
      </c>
      <c r="K266" s="211"/>
      <c r="L266" s="38"/>
      <c r="M266" s="212" t="s">
        <v>1</v>
      </c>
      <c r="N266" s="213" t="s">
        <v>38</v>
      </c>
      <c r="O266" s="70"/>
      <c r="P266" s="214">
        <f t="shared" si="1"/>
        <v>0</v>
      </c>
      <c r="Q266" s="214">
        <v>0</v>
      </c>
      <c r="R266" s="214">
        <f t="shared" si="2"/>
        <v>0</v>
      </c>
      <c r="S266" s="214">
        <v>0</v>
      </c>
      <c r="T266" s="215">
        <f t="shared" si="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6" t="s">
        <v>132</v>
      </c>
      <c r="AT266" s="216" t="s">
        <v>129</v>
      </c>
      <c r="AU266" s="216" t="s">
        <v>82</v>
      </c>
      <c r="AY266" s="16" t="s">
        <v>127</v>
      </c>
      <c r="BE266" s="217">
        <f t="shared" si="4"/>
        <v>0</v>
      </c>
      <c r="BF266" s="217">
        <f t="shared" si="5"/>
        <v>0</v>
      </c>
      <c r="BG266" s="217">
        <f t="shared" si="6"/>
        <v>0</v>
      </c>
      <c r="BH266" s="217">
        <f t="shared" si="7"/>
        <v>0</v>
      </c>
      <c r="BI266" s="217">
        <f t="shared" si="8"/>
        <v>0</v>
      </c>
      <c r="BJ266" s="16" t="s">
        <v>78</v>
      </c>
      <c r="BK266" s="217">
        <f t="shared" si="9"/>
        <v>0</v>
      </c>
      <c r="BL266" s="16" t="s">
        <v>132</v>
      </c>
      <c r="BM266" s="216" t="s">
        <v>409</v>
      </c>
    </row>
    <row r="267" spans="1:65" s="2" customFormat="1" ht="16.5" customHeight="1">
      <c r="A267" s="33"/>
      <c r="B267" s="34"/>
      <c r="C267" s="204" t="s">
        <v>410</v>
      </c>
      <c r="D267" s="204" t="s">
        <v>129</v>
      </c>
      <c r="E267" s="205" t="s">
        <v>411</v>
      </c>
      <c r="F267" s="206" t="s">
        <v>412</v>
      </c>
      <c r="G267" s="207" t="s">
        <v>354</v>
      </c>
      <c r="H267" s="208">
        <v>10</v>
      </c>
      <c r="I267" s="209"/>
      <c r="J267" s="210">
        <f t="shared" si="0"/>
        <v>0</v>
      </c>
      <c r="K267" s="211"/>
      <c r="L267" s="38"/>
      <c r="M267" s="212" t="s">
        <v>1</v>
      </c>
      <c r="N267" s="213" t="s">
        <v>38</v>
      </c>
      <c r="O267" s="70"/>
      <c r="P267" s="214">
        <f t="shared" si="1"/>
        <v>0</v>
      </c>
      <c r="Q267" s="214">
        <v>0</v>
      </c>
      <c r="R267" s="214">
        <f t="shared" si="2"/>
        <v>0</v>
      </c>
      <c r="S267" s="214">
        <v>0</v>
      </c>
      <c r="T267" s="215">
        <f t="shared" si="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16" t="s">
        <v>132</v>
      </c>
      <c r="AT267" s="216" t="s">
        <v>129</v>
      </c>
      <c r="AU267" s="216" t="s">
        <v>82</v>
      </c>
      <c r="AY267" s="16" t="s">
        <v>127</v>
      </c>
      <c r="BE267" s="217">
        <f t="shared" si="4"/>
        <v>0</v>
      </c>
      <c r="BF267" s="217">
        <f t="shared" si="5"/>
        <v>0</v>
      </c>
      <c r="BG267" s="217">
        <f t="shared" si="6"/>
        <v>0</v>
      </c>
      <c r="BH267" s="217">
        <f t="shared" si="7"/>
        <v>0</v>
      </c>
      <c r="BI267" s="217">
        <f t="shared" si="8"/>
        <v>0</v>
      </c>
      <c r="BJ267" s="16" t="s">
        <v>78</v>
      </c>
      <c r="BK267" s="217">
        <f t="shared" si="9"/>
        <v>0</v>
      </c>
      <c r="BL267" s="16" t="s">
        <v>132</v>
      </c>
      <c r="BM267" s="216" t="s">
        <v>413</v>
      </c>
    </row>
    <row r="268" spans="1:65" s="12" customFormat="1" ht="22.9" customHeight="1">
      <c r="B268" s="188"/>
      <c r="C268" s="189"/>
      <c r="D268" s="190" t="s">
        <v>72</v>
      </c>
      <c r="E268" s="202" t="s">
        <v>174</v>
      </c>
      <c r="F268" s="202" t="s">
        <v>414</v>
      </c>
      <c r="G268" s="189"/>
      <c r="H268" s="189"/>
      <c r="I268" s="192"/>
      <c r="J268" s="203">
        <f>BK268</f>
        <v>0</v>
      </c>
      <c r="K268" s="189"/>
      <c r="L268" s="194"/>
      <c r="M268" s="195"/>
      <c r="N268" s="196"/>
      <c r="O268" s="196"/>
      <c r="P268" s="197">
        <f>P269+SUM(P270:P305)+P330</f>
        <v>0</v>
      </c>
      <c r="Q268" s="196"/>
      <c r="R268" s="197">
        <f>R269+SUM(R270:R305)+R330</f>
        <v>53.296670999999996</v>
      </c>
      <c r="S268" s="196"/>
      <c r="T268" s="198">
        <f>T269+SUM(T270:T305)+T330</f>
        <v>0</v>
      </c>
      <c r="AR268" s="199" t="s">
        <v>78</v>
      </c>
      <c r="AT268" s="200" t="s">
        <v>72</v>
      </c>
      <c r="AU268" s="200" t="s">
        <v>78</v>
      </c>
      <c r="AY268" s="199" t="s">
        <v>127</v>
      </c>
      <c r="BK268" s="201">
        <f>BK269+SUM(BK270:BK305)+BK330</f>
        <v>0</v>
      </c>
    </row>
    <row r="269" spans="1:65" s="2" customFormat="1" ht="21.75" customHeight="1">
      <c r="A269" s="33"/>
      <c r="B269" s="34"/>
      <c r="C269" s="204" t="s">
        <v>415</v>
      </c>
      <c r="D269" s="204" t="s">
        <v>129</v>
      </c>
      <c r="E269" s="205" t="s">
        <v>416</v>
      </c>
      <c r="F269" s="206" t="s">
        <v>417</v>
      </c>
      <c r="G269" s="207" t="s">
        <v>153</v>
      </c>
      <c r="H269" s="208">
        <v>36.4</v>
      </c>
      <c r="I269" s="209"/>
      <c r="J269" s="210">
        <f>ROUND(I269*H269,2)</f>
        <v>0</v>
      </c>
      <c r="K269" s="211"/>
      <c r="L269" s="38"/>
      <c r="M269" s="212" t="s">
        <v>1</v>
      </c>
      <c r="N269" s="213" t="s">
        <v>38</v>
      </c>
      <c r="O269" s="70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6" t="s">
        <v>132</v>
      </c>
      <c r="AT269" s="216" t="s">
        <v>129</v>
      </c>
      <c r="AU269" s="216" t="s">
        <v>82</v>
      </c>
      <c r="AY269" s="16" t="s">
        <v>127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6" t="s">
        <v>78</v>
      </c>
      <c r="BK269" s="217">
        <f>ROUND(I269*H269,2)</f>
        <v>0</v>
      </c>
      <c r="BL269" s="16" t="s">
        <v>132</v>
      </c>
      <c r="BM269" s="216" t="s">
        <v>418</v>
      </c>
    </row>
    <row r="270" spans="1:65" s="13" customFormat="1" ht="11.25">
      <c r="B270" s="218"/>
      <c r="C270" s="219"/>
      <c r="D270" s="220" t="s">
        <v>134</v>
      </c>
      <c r="E270" s="221" t="s">
        <v>1</v>
      </c>
      <c r="F270" s="222" t="s">
        <v>419</v>
      </c>
      <c r="G270" s="219"/>
      <c r="H270" s="223">
        <v>8</v>
      </c>
      <c r="I270" s="224"/>
      <c r="J270" s="219"/>
      <c r="K270" s="219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134</v>
      </c>
      <c r="AU270" s="229" t="s">
        <v>82</v>
      </c>
      <c r="AV270" s="13" t="s">
        <v>82</v>
      </c>
      <c r="AW270" s="13" t="s">
        <v>30</v>
      </c>
      <c r="AX270" s="13" t="s">
        <v>73</v>
      </c>
      <c r="AY270" s="229" t="s">
        <v>127</v>
      </c>
    </row>
    <row r="271" spans="1:65" s="13" customFormat="1" ht="11.25">
      <c r="B271" s="218"/>
      <c r="C271" s="219"/>
      <c r="D271" s="220" t="s">
        <v>134</v>
      </c>
      <c r="E271" s="221" t="s">
        <v>1</v>
      </c>
      <c r="F271" s="222" t="s">
        <v>420</v>
      </c>
      <c r="G271" s="219"/>
      <c r="H271" s="223">
        <v>28.4</v>
      </c>
      <c r="I271" s="224"/>
      <c r="J271" s="219"/>
      <c r="K271" s="219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134</v>
      </c>
      <c r="AU271" s="229" t="s">
        <v>82</v>
      </c>
      <c r="AV271" s="13" t="s">
        <v>82</v>
      </c>
      <c r="AW271" s="13" t="s">
        <v>30</v>
      </c>
      <c r="AX271" s="13" t="s">
        <v>73</v>
      </c>
      <c r="AY271" s="229" t="s">
        <v>127</v>
      </c>
    </row>
    <row r="272" spans="1:65" s="14" customFormat="1" ht="11.25">
      <c r="B272" s="230"/>
      <c r="C272" s="231"/>
      <c r="D272" s="220" t="s">
        <v>134</v>
      </c>
      <c r="E272" s="232" t="s">
        <v>1</v>
      </c>
      <c r="F272" s="233" t="s">
        <v>149</v>
      </c>
      <c r="G272" s="231"/>
      <c r="H272" s="234">
        <v>36.4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AT272" s="240" t="s">
        <v>134</v>
      </c>
      <c r="AU272" s="240" t="s">
        <v>82</v>
      </c>
      <c r="AV272" s="14" t="s">
        <v>132</v>
      </c>
      <c r="AW272" s="14" t="s">
        <v>30</v>
      </c>
      <c r="AX272" s="14" t="s">
        <v>78</v>
      </c>
      <c r="AY272" s="240" t="s">
        <v>127</v>
      </c>
    </row>
    <row r="273" spans="1:65" s="2" customFormat="1" ht="21.75" customHeight="1">
      <c r="A273" s="33"/>
      <c r="B273" s="34"/>
      <c r="C273" s="204" t="s">
        <v>421</v>
      </c>
      <c r="D273" s="204" t="s">
        <v>129</v>
      </c>
      <c r="E273" s="205" t="s">
        <v>422</v>
      </c>
      <c r="F273" s="206" t="s">
        <v>423</v>
      </c>
      <c r="G273" s="207" t="s">
        <v>153</v>
      </c>
      <c r="H273" s="208">
        <v>28.4</v>
      </c>
      <c r="I273" s="209"/>
      <c r="J273" s="210">
        <f>ROUND(I273*H273,2)</f>
        <v>0</v>
      </c>
      <c r="K273" s="211"/>
      <c r="L273" s="38"/>
      <c r="M273" s="212" t="s">
        <v>1</v>
      </c>
      <c r="N273" s="213" t="s">
        <v>38</v>
      </c>
      <c r="O273" s="70"/>
      <c r="P273" s="214">
        <f>O273*H273</f>
        <v>0</v>
      </c>
      <c r="Q273" s="214">
        <v>2.2399999999999998E-3</v>
      </c>
      <c r="R273" s="214">
        <f>Q273*H273</f>
        <v>6.3615999999999992E-2</v>
      </c>
      <c r="S273" s="214">
        <v>0</v>
      </c>
      <c r="T273" s="21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16" t="s">
        <v>132</v>
      </c>
      <c r="AT273" s="216" t="s">
        <v>129</v>
      </c>
      <c r="AU273" s="216" t="s">
        <v>82</v>
      </c>
      <c r="AY273" s="16" t="s">
        <v>127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6" t="s">
        <v>78</v>
      </c>
      <c r="BK273" s="217">
        <f>ROUND(I273*H273,2)</f>
        <v>0</v>
      </c>
      <c r="BL273" s="16" t="s">
        <v>132</v>
      </c>
      <c r="BM273" s="216" t="s">
        <v>424</v>
      </c>
    </row>
    <row r="274" spans="1:65" s="13" customFormat="1" ht="11.25">
      <c r="B274" s="218"/>
      <c r="C274" s="219"/>
      <c r="D274" s="220" t="s">
        <v>134</v>
      </c>
      <c r="E274" s="221" t="s">
        <v>1</v>
      </c>
      <c r="F274" s="222" t="s">
        <v>420</v>
      </c>
      <c r="G274" s="219"/>
      <c r="H274" s="223">
        <v>28.4</v>
      </c>
      <c r="I274" s="224"/>
      <c r="J274" s="219"/>
      <c r="K274" s="219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134</v>
      </c>
      <c r="AU274" s="229" t="s">
        <v>82</v>
      </c>
      <c r="AV274" s="13" t="s">
        <v>82</v>
      </c>
      <c r="AW274" s="13" t="s">
        <v>30</v>
      </c>
      <c r="AX274" s="13" t="s">
        <v>73</v>
      </c>
      <c r="AY274" s="229" t="s">
        <v>127</v>
      </c>
    </row>
    <row r="275" spans="1:65" s="2" customFormat="1" ht="44.25" customHeight="1">
      <c r="A275" s="33"/>
      <c r="B275" s="34"/>
      <c r="C275" s="204" t="s">
        <v>425</v>
      </c>
      <c r="D275" s="204" t="s">
        <v>129</v>
      </c>
      <c r="E275" s="205" t="s">
        <v>426</v>
      </c>
      <c r="F275" s="206" t="s">
        <v>427</v>
      </c>
      <c r="G275" s="207" t="s">
        <v>153</v>
      </c>
      <c r="H275" s="208">
        <v>248</v>
      </c>
      <c r="I275" s="209"/>
      <c r="J275" s="210">
        <f>ROUND(I275*H275,2)</f>
        <v>0</v>
      </c>
      <c r="K275" s="211"/>
      <c r="L275" s="38"/>
      <c r="M275" s="212" t="s">
        <v>1</v>
      </c>
      <c r="N275" s="213" t="s">
        <v>38</v>
      </c>
      <c r="O275" s="70"/>
      <c r="P275" s="214">
        <f>O275*H275</f>
        <v>0</v>
      </c>
      <c r="Q275" s="214">
        <v>0.14066999999999999</v>
      </c>
      <c r="R275" s="214">
        <f>Q275*H275</f>
        <v>34.886159999999997</v>
      </c>
      <c r="S275" s="214">
        <v>0</v>
      </c>
      <c r="T275" s="215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16" t="s">
        <v>132</v>
      </c>
      <c r="AT275" s="216" t="s">
        <v>129</v>
      </c>
      <c r="AU275" s="216" t="s">
        <v>82</v>
      </c>
      <c r="AY275" s="16" t="s">
        <v>127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6" t="s">
        <v>78</v>
      </c>
      <c r="BK275" s="217">
        <f>ROUND(I275*H275,2)</f>
        <v>0</v>
      </c>
      <c r="BL275" s="16" t="s">
        <v>132</v>
      </c>
      <c r="BM275" s="216" t="s">
        <v>428</v>
      </c>
    </row>
    <row r="276" spans="1:65" s="13" customFormat="1" ht="11.25">
      <c r="B276" s="218"/>
      <c r="C276" s="219"/>
      <c r="D276" s="220" t="s">
        <v>134</v>
      </c>
      <c r="E276" s="221" t="s">
        <v>1</v>
      </c>
      <c r="F276" s="222" t="s">
        <v>429</v>
      </c>
      <c r="G276" s="219"/>
      <c r="H276" s="223">
        <v>186</v>
      </c>
      <c r="I276" s="224"/>
      <c r="J276" s="219"/>
      <c r="K276" s="219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134</v>
      </c>
      <c r="AU276" s="229" t="s">
        <v>82</v>
      </c>
      <c r="AV276" s="13" t="s">
        <v>82</v>
      </c>
      <c r="AW276" s="13" t="s">
        <v>30</v>
      </c>
      <c r="AX276" s="13" t="s">
        <v>73</v>
      </c>
      <c r="AY276" s="229" t="s">
        <v>127</v>
      </c>
    </row>
    <row r="277" spans="1:65" s="13" customFormat="1" ht="11.25">
      <c r="B277" s="218"/>
      <c r="C277" s="219"/>
      <c r="D277" s="220" t="s">
        <v>134</v>
      </c>
      <c r="E277" s="221" t="s">
        <v>1</v>
      </c>
      <c r="F277" s="222" t="s">
        <v>430</v>
      </c>
      <c r="G277" s="219"/>
      <c r="H277" s="223">
        <v>62</v>
      </c>
      <c r="I277" s="224"/>
      <c r="J277" s="219"/>
      <c r="K277" s="219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134</v>
      </c>
      <c r="AU277" s="229" t="s">
        <v>82</v>
      </c>
      <c r="AV277" s="13" t="s">
        <v>82</v>
      </c>
      <c r="AW277" s="13" t="s">
        <v>30</v>
      </c>
      <c r="AX277" s="13" t="s">
        <v>73</v>
      </c>
      <c r="AY277" s="229" t="s">
        <v>127</v>
      </c>
    </row>
    <row r="278" spans="1:65" s="14" customFormat="1" ht="11.25">
      <c r="B278" s="230"/>
      <c r="C278" s="231"/>
      <c r="D278" s="220" t="s">
        <v>134</v>
      </c>
      <c r="E278" s="232" t="s">
        <v>1</v>
      </c>
      <c r="F278" s="233" t="s">
        <v>149</v>
      </c>
      <c r="G278" s="231"/>
      <c r="H278" s="234">
        <v>248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134</v>
      </c>
      <c r="AU278" s="240" t="s">
        <v>82</v>
      </c>
      <c r="AV278" s="14" t="s">
        <v>132</v>
      </c>
      <c r="AW278" s="14" t="s">
        <v>30</v>
      </c>
      <c r="AX278" s="14" t="s">
        <v>78</v>
      </c>
      <c r="AY278" s="240" t="s">
        <v>127</v>
      </c>
    </row>
    <row r="279" spans="1:65" s="2" customFormat="1" ht="44.25" customHeight="1">
      <c r="A279" s="33"/>
      <c r="B279" s="34"/>
      <c r="C279" s="204" t="s">
        <v>431</v>
      </c>
      <c r="D279" s="204" t="s">
        <v>129</v>
      </c>
      <c r="E279" s="205" t="s">
        <v>432</v>
      </c>
      <c r="F279" s="206" t="s">
        <v>433</v>
      </c>
      <c r="G279" s="207" t="s">
        <v>354</v>
      </c>
      <c r="H279" s="208">
        <v>9</v>
      </c>
      <c r="I279" s="209"/>
      <c r="J279" s="210">
        <f t="shared" ref="J279:J287" si="10">ROUND(I279*H279,2)</f>
        <v>0</v>
      </c>
      <c r="K279" s="211"/>
      <c r="L279" s="38"/>
      <c r="M279" s="212" t="s">
        <v>1</v>
      </c>
      <c r="N279" s="213" t="s">
        <v>38</v>
      </c>
      <c r="O279" s="70"/>
      <c r="P279" s="214">
        <f t="shared" ref="P279:P287" si="11">O279*H279</f>
        <v>0</v>
      </c>
      <c r="Q279" s="214">
        <v>0</v>
      </c>
      <c r="R279" s="214">
        <f t="shared" ref="R279:R287" si="12">Q279*H279</f>
        <v>0</v>
      </c>
      <c r="S279" s="214">
        <v>0</v>
      </c>
      <c r="T279" s="215">
        <f t="shared" ref="T279:T287" si="13"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16" t="s">
        <v>132</v>
      </c>
      <c r="AT279" s="216" t="s">
        <v>129</v>
      </c>
      <c r="AU279" s="216" t="s">
        <v>82</v>
      </c>
      <c r="AY279" s="16" t="s">
        <v>127</v>
      </c>
      <c r="BE279" s="217">
        <f t="shared" ref="BE279:BE287" si="14">IF(N279="základní",J279,0)</f>
        <v>0</v>
      </c>
      <c r="BF279" s="217">
        <f t="shared" ref="BF279:BF287" si="15">IF(N279="snížená",J279,0)</f>
        <v>0</v>
      </c>
      <c r="BG279" s="217">
        <f t="shared" ref="BG279:BG287" si="16">IF(N279="zákl. přenesená",J279,0)</f>
        <v>0</v>
      </c>
      <c r="BH279" s="217">
        <f t="shared" ref="BH279:BH287" si="17">IF(N279="sníž. přenesená",J279,0)</f>
        <v>0</v>
      </c>
      <c r="BI279" s="217">
        <f t="shared" ref="BI279:BI287" si="18">IF(N279="nulová",J279,0)</f>
        <v>0</v>
      </c>
      <c r="BJ279" s="16" t="s">
        <v>78</v>
      </c>
      <c r="BK279" s="217">
        <f t="shared" ref="BK279:BK287" si="19">ROUND(I279*H279,2)</f>
        <v>0</v>
      </c>
      <c r="BL279" s="16" t="s">
        <v>132</v>
      </c>
      <c r="BM279" s="216" t="s">
        <v>434</v>
      </c>
    </row>
    <row r="280" spans="1:65" s="2" customFormat="1" ht="21.75" customHeight="1">
      <c r="A280" s="33"/>
      <c r="B280" s="34"/>
      <c r="C280" s="204" t="s">
        <v>435</v>
      </c>
      <c r="D280" s="204" t="s">
        <v>129</v>
      </c>
      <c r="E280" s="205" t="s">
        <v>436</v>
      </c>
      <c r="F280" s="206" t="s">
        <v>437</v>
      </c>
      <c r="G280" s="207" t="s">
        <v>354</v>
      </c>
      <c r="H280" s="208">
        <v>14</v>
      </c>
      <c r="I280" s="209"/>
      <c r="J280" s="210">
        <f t="shared" si="10"/>
        <v>0</v>
      </c>
      <c r="K280" s="211"/>
      <c r="L280" s="38"/>
      <c r="M280" s="212" t="s">
        <v>1</v>
      </c>
      <c r="N280" s="213" t="s">
        <v>38</v>
      </c>
      <c r="O280" s="70"/>
      <c r="P280" s="214">
        <f t="shared" si="11"/>
        <v>0</v>
      </c>
      <c r="Q280" s="214">
        <v>6.9999999999999999E-4</v>
      </c>
      <c r="R280" s="214">
        <f t="shared" si="12"/>
        <v>9.7999999999999997E-3</v>
      </c>
      <c r="S280" s="214">
        <v>0</v>
      </c>
      <c r="T280" s="215">
        <f t="shared" si="1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16" t="s">
        <v>132</v>
      </c>
      <c r="AT280" s="216" t="s">
        <v>129</v>
      </c>
      <c r="AU280" s="216" t="s">
        <v>82</v>
      </c>
      <c r="AY280" s="16" t="s">
        <v>127</v>
      </c>
      <c r="BE280" s="217">
        <f t="shared" si="14"/>
        <v>0</v>
      </c>
      <c r="BF280" s="217">
        <f t="shared" si="15"/>
        <v>0</v>
      </c>
      <c r="BG280" s="217">
        <f t="shared" si="16"/>
        <v>0</v>
      </c>
      <c r="BH280" s="217">
        <f t="shared" si="17"/>
        <v>0</v>
      </c>
      <c r="BI280" s="217">
        <f t="shared" si="18"/>
        <v>0</v>
      </c>
      <c r="BJ280" s="16" t="s">
        <v>78</v>
      </c>
      <c r="BK280" s="217">
        <f t="shared" si="19"/>
        <v>0</v>
      </c>
      <c r="BL280" s="16" t="s">
        <v>132</v>
      </c>
      <c r="BM280" s="216" t="s">
        <v>438</v>
      </c>
    </row>
    <row r="281" spans="1:65" s="2" customFormat="1" ht="66.75" customHeight="1">
      <c r="A281" s="33"/>
      <c r="B281" s="34"/>
      <c r="C281" s="241" t="s">
        <v>439</v>
      </c>
      <c r="D281" s="241" t="s">
        <v>204</v>
      </c>
      <c r="E281" s="242" t="s">
        <v>440</v>
      </c>
      <c r="F281" s="243" t="s">
        <v>441</v>
      </c>
      <c r="G281" s="244" t="s">
        <v>354</v>
      </c>
      <c r="H281" s="245">
        <v>9</v>
      </c>
      <c r="I281" s="246"/>
      <c r="J281" s="247">
        <f t="shared" si="10"/>
        <v>0</v>
      </c>
      <c r="K281" s="248"/>
      <c r="L281" s="249"/>
      <c r="M281" s="250" t="s">
        <v>1</v>
      </c>
      <c r="N281" s="251" t="s">
        <v>38</v>
      </c>
      <c r="O281" s="70"/>
      <c r="P281" s="214">
        <f t="shared" si="11"/>
        <v>0</v>
      </c>
      <c r="Q281" s="214">
        <v>3.0000000000000001E-3</v>
      </c>
      <c r="R281" s="214">
        <f t="shared" si="12"/>
        <v>2.7E-2</v>
      </c>
      <c r="S281" s="214">
        <v>0</v>
      </c>
      <c r="T281" s="215">
        <f t="shared" si="1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6" t="s">
        <v>168</v>
      </c>
      <c r="AT281" s="216" t="s">
        <v>204</v>
      </c>
      <c r="AU281" s="216" t="s">
        <v>82</v>
      </c>
      <c r="AY281" s="16" t="s">
        <v>127</v>
      </c>
      <c r="BE281" s="217">
        <f t="shared" si="14"/>
        <v>0</v>
      </c>
      <c r="BF281" s="217">
        <f t="shared" si="15"/>
        <v>0</v>
      </c>
      <c r="BG281" s="217">
        <f t="shared" si="16"/>
        <v>0</v>
      </c>
      <c r="BH281" s="217">
        <f t="shared" si="17"/>
        <v>0</v>
      </c>
      <c r="BI281" s="217">
        <f t="shared" si="18"/>
        <v>0</v>
      </c>
      <c r="BJ281" s="16" t="s">
        <v>78</v>
      </c>
      <c r="BK281" s="217">
        <f t="shared" si="19"/>
        <v>0</v>
      </c>
      <c r="BL281" s="16" t="s">
        <v>132</v>
      </c>
      <c r="BM281" s="216" t="s">
        <v>442</v>
      </c>
    </row>
    <row r="282" spans="1:65" s="2" customFormat="1" ht="16.5" customHeight="1">
      <c r="A282" s="33"/>
      <c r="B282" s="34"/>
      <c r="C282" s="241" t="s">
        <v>443</v>
      </c>
      <c r="D282" s="241" t="s">
        <v>204</v>
      </c>
      <c r="E282" s="242" t="s">
        <v>444</v>
      </c>
      <c r="F282" s="243" t="s">
        <v>445</v>
      </c>
      <c r="G282" s="244" t="s">
        <v>354</v>
      </c>
      <c r="H282" s="245">
        <v>5</v>
      </c>
      <c r="I282" s="246"/>
      <c r="J282" s="247">
        <f t="shared" si="10"/>
        <v>0</v>
      </c>
      <c r="K282" s="248"/>
      <c r="L282" s="249"/>
      <c r="M282" s="250" t="s">
        <v>1</v>
      </c>
      <c r="N282" s="251" t="s">
        <v>38</v>
      </c>
      <c r="O282" s="70"/>
      <c r="P282" s="214">
        <f t="shared" si="11"/>
        <v>0</v>
      </c>
      <c r="Q282" s="214">
        <v>1.6999999999999999E-3</v>
      </c>
      <c r="R282" s="214">
        <f t="shared" si="12"/>
        <v>8.4999999999999989E-3</v>
      </c>
      <c r="S282" s="214">
        <v>0</v>
      </c>
      <c r="T282" s="215">
        <f t="shared" si="1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16" t="s">
        <v>168</v>
      </c>
      <c r="AT282" s="216" t="s">
        <v>204</v>
      </c>
      <c r="AU282" s="216" t="s">
        <v>82</v>
      </c>
      <c r="AY282" s="16" t="s">
        <v>127</v>
      </c>
      <c r="BE282" s="217">
        <f t="shared" si="14"/>
        <v>0</v>
      </c>
      <c r="BF282" s="217">
        <f t="shared" si="15"/>
        <v>0</v>
      </c>
      <c r="BG282" s="217">
        <f t="shared" si="16"/>
        <v>0</v>
      </c>
      <c r="BH282" s="217">
        <f t="shared" si="17"/>
        <v>0</v>
      </c>
      <c r="BI282" s="217">
        <f t="shared" si="18"/>
        <v>0</v>
      </c>
      <c r="BJ282" s="16" t="s">
        <v>78</v>
      </c>
      <c r="BK282" s="217">
        <f t="shared" si="19"/>
        <v>0</v>
      </c>
      <c r="BL282" s="16" t="s">
        <v>132</v>
      </c>
      <c r="BM282" s="216" t="s">
        <v>446</v>
      </c>
    </row>
    <row r="283" spans="1:65" s="2" customFormat="1" ht="16.5" customHeight="1">
      <c r="A283" s="33"/>
      <c r="B283" s="34"/>
      <c r="C283" s="241" t="s">
        <v>447</v>
      </c>
      <c r="D283" s="241" t="s">
        <v>204</v>
      </c>
      <c r="E283" s="242" t="s">
        <v>448</v>
      </c>
      <c r="F283" s="243" t="s">
        <v>449</v>
      </c>
      <c r="G283" s="244" t="s">
        <v>354</v>
      </c>
      <c r="H283" s="245">
        <v>28</v>
      </c>
      <c r="I283" s="246"/>
      <c r="J283" s="247">
        <f t="shared" si="10"/>
        <v>0</v>
      </c>
      <c r="K283" s="248"/>
      <c r="L283" s="249"/>
      <c r="M283" s="250" t="s">
        <v>1</v>
      </c>
      <c r="N283" s="251" t="s">
        <v>38</v>
      </c>
      <c r="O283" s="70"/>
      <c r="P283" s="214">
        <f t="shared" si="11"/>
        <v>0</v>
      </c>
      <c r="Q283" s="214">
        <v>3.5E-4</v>
      </c>
      <c r="R283" s="214">
        <f t="shared" si="12"/>
        <v>9.7999999999999997E-3</v>
      </c>
      <c r="S283" s="214">
        <v>0</v>
      </c>
      <c r="T283" s="215">
        <f t="shared" si="1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6" t="s">
        <v>168</v>
      </c>
      <c r="AT283" s="216" t="s">
        <v>204</v>
      </c>
      <c r="AU283" s="216" t="s">
        <v>82</v>
      </c>
      <c r="AY283" s="16" t="s">
        <v>127</v>
      </c>
      <c r="BE283" s="217">
        <f t="shared" si="14"/>
        <v>0</v>
      </c>
      <c r="BF283" s="217">
        <f t="shared" si="15"/>
        <v>0</v>
      </c>
      <c r="BG283" s="217">
        <f t="shared" si="16"/>
        <v>0</v>
      </c>
      <c r="BH283" s="217">
        <f t="shared" si="17"/>
        <v>0</v>
      </c>
      <c r="BI283" s="217">
        <f t="shared" si="18"/>
        <v>0</v>
      </c>
      <c r="BJ283" s="16" t="s">
        <v>78</v>
      </c>
      <c r="BK283" s="217">
        <f t="shared" si="19"/>
        <v>0</v>
      </c>
      <c r="BL283" s="16" t="s">
        <v>132</v>
      </c>
      <c r="BM283" s="216" t="s">
        <v>450</v>
      </c>
    </row>
    <row r="284" spans="1:65" s="2" customFormat="1" ht="16.5" customHeight="1">
      <c r="A284" s="33"/>
      <c r="B284" s="34"/>
      <c r="C284" s="241" t="s">
        <v>451</v>
      </c>
      <c r="D284" s="241" t="s">
        <v>204</v>
      </c>
      <c r="E284" s="242" t="s">
        <v>452</v>
      </c>
      <c r="F284" s="243" t="s">
        <v>453</v>
      </c>
      <c r="G284" s="244" t="s">
        <v>354</v>
      </c>
      <c r="H284" s="245">
        <v>9</v>
      </c>
      <c r="I284" s="246"/>
      <c r="J284" s="247">
        <f t="shared" si="10"/>
        <v>0</v>
      </c>
      <c r="K284" s="248"/>
      <c r="L284" s="249"/>
      <c r="M284" s="250" t="s">
        <v>1</v>
      </c>
      <c r="N284" s="251" t="s">
        <v>38</v>
      </c>
      <c r="O284" s="70"/>
      <c r="P284" s="214">
        <f t="shared" si="11"/>
        <v>0</v>
      </c>
      <c r="Q284" s="214">
        <v>1E-4</v>
      </c>
      <c r="R284" s="214">
        <f t="shared" si="12"/>
        <v>9.0000000000000008E-4</v>
      </c>
      <c r="S284" s="214">
        <v>0</v>
      </c>
      <c r="T284" s="215">
        <f t="shared" si="13"/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16" t="s">
        <v>168</v>
      </c>
      <c r="AT284" s="216" t="s">
        <v>204</v>
      </c>
      <c r="AU284" s="216" t="s">
        <v>82</v>
      </c>
      <c r="AY284" s="16" t="s">
        <v>127</v>
      </c>
      <c r="BE284" s="217">
        <f t="shared" si="14"/>
        <v>0</v>
      </c>
      <c r="BF284" s="217">
        <f t="shared" si="15"/>
        <v>0</v>
      </c>
      <c r="BG284" s="217">
        <f t="shared" si="16"/>
        <v>0</v>
      </c>
      <c r="BH284" s="217">
        <f t="shared" si="17"/>
        <v>0</v>
      </c>
      <c r="BI284" s="217">
        <f t="shared" si="18"/>
        <v>0</v>
      </c>
      <c r="BJ284" s="16" t="s">
        <v>78</v>
      </c>
      <c r="BK284" s="217">
        <f t="shared" si="19"/>
        <v>0</v>
      </c>
      <c r="BL284" s="16" t="s">
        <v>132</v>
      </c>
      <c r="BM284" s="216" t="s">
        <v>454</v>
      </c>
    </row>
    <row r="285" spans="1:65" s="2" customFormat="1" ht="21.75" customHeight="1">
      <c r="A285" s="33"/>
      <c r="B285" s="34"/>
      <c r="C285" s="204" t="s">
        <v>455</v>
      </c>
      <c r="D285" s="204" t="s">
        <v>129</v>
      </c>
      <c r="E285" s="205" t="s">
        <v>456</v>
      </c>
      <c r="F285" s="206" t="s">
        <v>457</v>
      </c>
      <c r="G285" s="207" t="s">
        <v>354</v>
      </c>
      <c r="H285" s="208">
        <v>9</v>
      </c>
      <c r="I285" s="209"/>
      <c r="J285" s="210">
        <f t="shared" si="10"/>
        <v>0</v>
      </c>
      <c r="K285" s="211"/>
      <c r="L285" s="38"/>
      <c r="M285" s="212" t="s">
        <v>1</v>
      </c>
      <c r="N285" s="213" t="s">
        <v>38</v>
      </c>
      <c r="O285" s="70"/>
      <c r="P285" s="214">
        <f t="shared" si="11"/>
        <v>0</v>
      </c>
      <c r="Q285" s="214">
        <v>0</v>
      </c>
      <c r="R285" s="214">
        <f t="shared" si="12"/>
        <v>0</v>
      </c>
      <c r="S285" s="214">
        <v>0</v>
      </c>
      <c r="T285" s="215">
        <f t="shared" si="13"/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6" t="s">
        <v>132</v>
      </c>
      <c r="AT285" s="216" t="s">
        <v>129</v>
      </c>
      <c r="AU285" s="216" t="s">
        <v>82</v>
      </c>
      <c r="AY285" s="16" t="s">
        <v>127</v>
      </c>
      <c r="BE285" s="217">
        <f t="shared" si="14"/>
        <v>0</v>
      </c>
      <c r="BF285" s="217">
        <f t="shared" si="15"/>
        <v>0</v>
      </c>
      <c r="BG285" s="217">
        <f t="shared" si="16"/>
        <v>0</v>
      </c>
      <c r="BH285" s="217">
        <f t="shared" si="17"/>
        <v>0</v>
      </c>
      <c r="BI285" s="217">
        <f t="shared" si="18"/>
        <v>0</v>
      </c>
      <c r="BJ285" s="16" t="s">
        <v>78</v>
      </c>
      <c r="BK285" s="217">
        <f t="shared" si="19"/>
        <v>0</v>
      </c>
      <c r="BL285" s="16" t="s">
        <v>132</v>
      </c>
      <c r="BM285" s="216" t="s">
        <v>458</v>
      </c>
    </row>
    <row r="286" spans="1:65" s="2" customFormat="1" ht="33" customHeight="1">
      <c r="A286" s="33"/>
      <c r="B286" s="34"/>
      <c r="C286" s="241" t="s">
        <v>459</v>
      </c>
      <c r="D286" s="241" t="s">
        <v>204</v>
      </c>
      <c r="E286" s="242" t="s">
        <v>460</v>
      </c>
      <c r="F286" s="243" t="s">
        <v>461</v>
      </c>
      <c r="G286" s="244" t="s">
        <v>354</v>
      </c>
      <c r="H286" s="245">
        <v>9</v>
      </c>
      <c r="I286" s="246"/>
      <c r="J286" s="247">
        <f t="shared" si="10"/>
        <v>0</v>
      </c>
      <c r="K286" s="248"/>
      <c r="L286" s="249"/>
      <c r="M286" s="250" t="s">
        <v>1</v>
      </c>
      <c r="N286" s="251" t="s">
        <v>38</v>
      </c>
      <c r="O286" s="70"/>
      <c r="P286" s="214">
        <f t="shared" si="11"/>
        <v>0</v>
      </c>
      <c r="Q286" s="214">
        <v>0</v>
      </c>
      <c r="R286" s="214">
        <f t="shared" si="12"/>
        <v>0</v>
      </c>
      <c r="S286" s="214">
        <v>0</v>
      </c>
      <c r="T286" s="215">
        <f t="shared" si="13"/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16" t="s">
        <v>168</v>
      </c>
      <c r="AT286" s="216" t="s">
        <v>204</v>
      </c>
      <c r="AU286" s="216" t="s">
        <v>82</v>
      </c>
      <c r="AY286" s="16" t="s">
        <v>127</v>
      </c>
      <c r="BE286" s="217">
        <f t="shared" si="14"/>
        <v>0</v>
      </c>
      <c r="BF286" s="217">
        <f t="shared" si="15"/>
        <v>0</v>
      </c>
      <c r="BG286" s="217">
        <f t="shared" si="16"/>
        <v>0</v>
      </c>
      <c r="BH286" s="217">
        <f t="shared" si="17"/>
        <v>0</v>
      </c>
      <c r="BI286" s="217">
        <f t="shared" si="18"/>
        <v>0</v>
      </c>
      <c r="BJ286" s="16" t="s">
        <v>78</v>
      </c>
      <c r="BK286" s="217">
        <f t="shared" si="19"/>
        <v>0</v>
      </c>
      <c r="BL286" s="16" t="s">
        <v>132</v>
      </c>
      <c r="BM286" s="216" t="s">
        <v>462</v>
      </c>
    </row>
    <row r="287" spans="1:65" s="2" customFormat="1" ht="21.75" customHeight="1">
      <c r="A287" s="33"/>
      <c r="B287" s="34"/>
      <c r="C287" s="204" t="s">
        <v>463</v>
      </c>
      <c r="D287" s="204" t="s">
        <v>129</v>
      </c>
      <c r="E287" s="205" t="s">
        <v>464</v>
      </c>
      <c r="F287" s="206" t="s">
        <v>465</v>
      </c>
      <c r="G287" s="207" t="s">
        <v>153</v>
      </c>
      <c r="H287" s="208">
        <v>66</v>
      </c>
      <c r="I287" s="209"/>
      <c r="J287" s="210">
        <f t="shared" si="10"/>
        <v>0</v>
      </c>
      <c r="K287" s="211"/>
      <c r="L287" s="38"/>
      <c r="M287" s="212" t="s">
        <v>1</v>
      </c>
      <c r="N287" s="213" t="s">
        <v>38</v>
      </c>
      <c r="O287" s="70"/>
      <c r="P287" s="214">
        <f t="shared" si="11"/>
        <v>0</v>
      </c>
      <c r="Q287" s="214">
        <v>6.9999999999999994E-5</v>
      </c>
      <c r="R287" s="214">
        <f t="shared" si="12"/>
        <v>4.62E-3</v>
      </c>
      <c r="S287" s="214">
        <v>0</v>
      </c>
      <c r="T287" s="215">
        <f t="shared" si="13"/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16" t="s">
        <v>132</v>
      </c>
      <c r="AT287" s="216" t="s">
        <v>129</v>
      </c>
      <c r="AU287" s="216" t="s">
        <v>82</v>
      </c>
      <c r="AY287" s="16" t="s">
        <v>127</v>
      </c>
      <c r="BE287" s="217">
        <f t="shared" si="14"/>
        <v>0</v>
      </c>
      <c r="BF287" s="217">
        <f t="shared" si="15"/>
        <v>0</v>
      </c>
      <c r="BG287" s="217">
        <f t="shared" si="16"/>
        <v>0</v>
      </c>
      <c r="BH287" s="217">
        <f t="shared" si="17"/>
        <v>0</v>
      </c>
      <c r="BI287" s="217">
        <f t="shared" si="18"/>
        <v>0</v>
      </c>
      <c r="BJ287" s="16" t="s">
        <v>78</v>
      </c>
      <c r="BK287" s="217">
        <f t="shared" si="19"/>
        <v>0</v>
      </c>
      <c r="BL287" s="16" t="s">
        <v>132</v>
      </c>
      <c r="BM287" s="216" t="s">
        <v>466</v>
      </c>
    </row>
    <row r="288" spans="1:65" s="13" customFormat="1" ht="11.25">
      <c r="B288" s="218"/>
      <c r="C288" s="219"/>
      <c r="D288" s="220" t="s">
        <v>134</v>
      </c>
      <c r="E288" s="221" t="s">
        <v>1</v>
      </c>
      <c r="F288" s="222" t="s">
        <v>467</v>
      </c>
      <c r="G288" s="219"/>
      <c r="H288" s="223">
        <v>66</v>
      </c>
      <c r="I288" s="224"/>
      <c r="J288" s="219"/>
      <c r="K288" s="219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134</v>
      </c>
      <c r="AU288" s="229" t="s">
        <v>82</v>
      </c>
      <c r="AV288" s="13" t="s">
        <v>82</v>
      </c>
      <c r="AW288" s="13" t="s">
        <v>30</v>
      </c>
      <c r="AX288" s="13" t="s">
        <v>73</v>
      </c>
      <c r="AY288" s="229" t="s">
        <v>127</v>
      </c>
    </row>
    <row r="289" spans="1:65" s="14" customFormat="1" ht="11.25">
      <c r="B289" s="230"/>
      <c r="C289" s="231"/>
      <c r="D289" s="220" t="s">
        <v>134</v>
      </c>
      <c r="E289" s="232" t="s">
        <v>1</v>
      </c>
      <c r="F289" s="233" t="s">
        <v>149</v>
      </c>
      <c r="G289" s="231"/>
      <c r="H289" s="234">
        <v>66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AT289" s="240" t="s">
        <v>134</v>
      </c>
      <c r="AU289" s="240" t="s">
        <v>82</v>
      </c>
      <c r="AV289" s="14" t="s">
        <v>132</v>
      </c>
      <c r="AW289" s="14" t="s">
        <v>30</v>
      </c>
      <c r="AX289" s="14" t="s">
        <v>78</v>
      </c>
      <c r="AY289" s="240" t="s">
        <v>127</v>
      </c>
    </row>
    <row r="290" spans="1:65" s="2" customFormat="1" ht="21.75" customHeight="1">
      <c r="A290" s="33"/>
      <c r="B290" s="34"/>
      <c r="C290" s="204" t="s">
        <v>468</v>
      </c>
      <c r="D290" s="204" t="s">
        <v>129</v>
      </c>
      <c r="E290" s="205" t="s">
        <v>469</v>
      </c>
      <c r="F290" s="206" t="s">
        <v>470</v>
      </c>
      <c r="G290" s="207" t="s">
        <v>153</v>
      </c>
      <c r="H290" s="208">
        <v>15.5</v>
      </c>
      <c r="I290" s="209"/>
      <c r="J290" s="210">
        <f>ROUND(I290*H290,2)</f>
        <v>0</v>
      </c>
      <c r="K290" s="211"/>
      <c r="L290" s="38"/>
      <c r="M290" s="212" t="s">
        <v>1</v>
      </c>
      <c r="N290" s="213" t="s">
        <v>38</v>
      </c>
      <c r="O290" s="70"/>
      <c r="P290" s="214">
        <f>O290*H290</f>
        <v>0</v>
      </c>
      <c r="Q290" s="214">
        <v>3.0000000000000001E-5</v>
      </c>
      <c r="R290" s="214">
        <f>Q290*H290</f>
        <v>4.6500000000000003E-4</v>
      </c>
      <c r="S290" s="214">
        <v>0</v>
      </c>
      <c r="T290" s="215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6" t="s">
        <v>132</v>
      </c>
      <c r="AT290" s="216" t="s">
        <v>129</v>
      </c>
      <c r="AU290" s="216" t="s">
        <v>82</v>
      </c>
      <c r="AY290" s="16" t="s">
        <v>127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6" t="s">
        <v>78</v>
      </c>
      <c r="BK290" s="217">
        <f>ROUND(I290*H290,2)</f>
        <v>0</v>
      </c>
      <c r="BL290" s="16" t="s">
        <v>132</v>
      </c>
      <c r="BM290" s="216" t="s">
        <v>471</v>
      </c>
    </row>
    <row r="291" spans="1:65" s="2" customFormat="1" ht="16.5" customHeight="1">
      <c r="A291" s="33"/>
      <c r="B291" s="34"/>
      <c r="C291" s="204" t="s">
        <v>472</v>
      </c>
      <c r="D291" s="204" t="s">
        <v>129</v>
      </c>
      <c r="E291" s="205" t="s">
        <v>473</v>
      </c>
      <c r="F291" s="206" t="s">
        <v>474</v>
      </c>
      <c r="G291" s="207" t="s">
        <v>153</v>
      </c>
      <c r="H291" s="208">
        <v>81.5</v>
      </c>
      <c r="I291" s="209"/>
      <c r="J291" s="210">
        <f>ROUND(I291*H291,2)</f>
        <v>0</v>
      </c>
      <c r="K291" s="211"/>
      <c r="L291" s="38"/>
      <c r="M291" s="212" t="s">
        <v>1</v>
      </c>
      <c r="N291" s="213" t="s">
        <v>38</v>
      </c>
      <c r="O291" s="70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16" t="s">
        <v>132</v>
      </c>
      <c r="AT291" s="216" t="s">
        <v>129</v>
      </c>
      <c r="AU291" s="216" t="s">
        <v>82</v>
      </c>
      <c r="AY291" s="16" t="s">
        <v>127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6" t="s">
        <v>78</v>
      </c>
      <c r="BK291" s="217">
        <f>ROUND(I291*H291,2)</f>
        <v>0</v>
      </c>
      <c r="BL291" s="16" t="s">
        <v>132</v>
      </c>
      <c r="BM291" s="216" t="s">
        <v>475</v>
      </c>
    </row>
    <row r="292" spans="1:65" s="14" customFormat="1" ht="11.25">
      <c r="B292" s="230"/>
      <c r="C292" s="231"/>
      <c r="D292" s="220" t="s">
        <v>134</v>
      </c>
      <c r="E292" s="232" t="s">
        <v>1</v>
      </c>
      <c r="F292" s="233" t="s">
        <v>149</v>
      </c>
      <c r="G292" s="231"/>
      <c r="H292" s="234">
        <v>81.5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134</v>
      </c>
      <c r="AU292" s="240" t="s">
        <v>82</v>
      </c>
      <c r="AV292" s="14" t="s">
        <v>132</v>
      </c>
      <c r="AW292" s="14" t="s">
        <v>30</v>
      </c>
      <c r="AX292" s="14" t="s">
        <v>73</v>
      </c>
      <c r="AY292" s="240" t="s">
        <v>127</v>
      </c>
    </row>
    <row r="293" spans="1:65" s="2" customFormat="1" ht="44.25" customHeight="1">
      <c r="A293" s="33"/>
      <c r="B293" s="34"/>
      <c r="C293" s="204" t="s">
        <v>476</v>
      </c>
      <c r="D293" s="204" t="s">
        <v>129</v>
      </c>
      <c r="E293" s="205" t="s">
        <v>477</v>
      </c>
      <c r="F293" s="206" t="s">
        <v>478</v>
      </c>
      <c r="G293" s="207" t="s">
        <v>153</v>
      </c>
      <c r="H293" s="208">
        <v>20</v>
      </c>
      <c r="I293" s="209"/>
      <c r="J293" s="210">
        <f>ROUND(I293*H293,2)</f>
        <v>0</v>
      </c>
      <c r="K293" s="211"/>
      <c r="L293" s="38"/>
      <c r="M293" s="212" t="s">
        <v>1</v>
      </c>
      <c r="N293" s="213" t="s">
        <v>38</v>
      </c>
      <c r="O293" s="70"/>
      <c r="P293" s="214">
        <f>O293*H293</f>
        <v>0</v>
      </c>
      <c r="Q293" s="214">
        <v>0.20219000000000001</v>
      </c>
      <c r="R293" s="214">
        <f>Q293*H293</f>
        <v>4.0438000000000001</v>
      </c>
      <c r="S293" s="214">
        <v>0</v>
      </c>
      <c r="T293" s="215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6" t="s">
        <v>132</v>
      </c>
      <c r="AT293" s="216" t="s">
        <v>129</v>
      </c>
      <c r="AU293" s="216" t="s">
        <v>82</v>
      </c>
      <c r="AY293" s="16" t="s">
        <v>127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6" t="s">
        <v>78</v>
      </c>
      <c r="BK293" s="217">
        <f>ROUND(I293*H293,2)</f>
        <v>0</v>
      </c>
      <c r="BL293" s="16" t="s">
        <v>132</v>
      </c>
      <c r="BM293" s="216" t="s">
        <v>479</v>
      </c>
    </row>
    <row r="294" spans="1:65" s="13" customFormat="1" ht="11.25">
      <c r="B294" s="218"/>
      <c r="C294" s="219"/>
      <c r="D294" s="220" t="s">
        <v>134</v>
      </c>
      <c r="E294" s="221" t="s">
        <v>1</v>
      </c>
      <c r="F294" s="222" t="s">
        <v>480</v>
      </c>
      <c r="G294" s="219"/>
      <c r="H294" s="223">
        <v>20</v>
      </c>
      <c r="I294" s="224"/>
      <c r="J294" s="219"/>
      <c r="K294" s="219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134</v>
      </c>
      <c r="AU294" s="229" t="s">
        <v>82</v>
      </c>
      <c r="AV294" s="13" t="s">
        <v>82</v>
      </c>
      <c r="AW294" s="13" t="s">
        <v>30</v>
      </c>
      <c r="AX294" s="13" t="s">
        <v>73</v>
      </c>
      <c r="AY294" s="229" t="s">
        <v>127</v>
      </c>
    </row>
    <row r="295" spans="1:65" s="14" customFormat="1" ht="11.25">
      <c r="B295" s="230"/>
      <c r="C295" s="231"/>
      <c r="D295" s="220" t="s">
        <v>134</v>
      </c>
      <c r="E295" s="232" t="s">
        <v>1</v>
      </c>
      <c r="F295" s="233" t="s">
        <v>149</v>
      </c>
      <c r="G295" s="231"/>
      <c r="H295" s="234">
        <v>20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AT295" s="240" t="s">
        <v>134</v>
      </c>
      <c r="AU295" s="240" t="s">
        <v>82</v>
      </c>
      <c r="AV295" s="14" t="s">
        <v>132</v>
      </c>
      <c r="AW295" s="14" t="s">
        <v>30</v>
      </c>
      <c r="AX295" s="14" t="s">
        <v>78</v>
      </c>
      <c r="AY295" s="240" t="s">
        <v>127</v>
      </c>
    </row>
    <row r="296" spans="1:65" s="2" customFormat="1" ht="21.75" customHeight="1">
      <c r="A296" s="33"/>
      <c r="B296" s="34"/>
      <c r="C296" s="241" t="s">
        <v>481</v>
      </c>
      <c r="D296" s="241" t="s">
        <v>204</v>
      </c>
      <c r="E296" s="242" t="s">
        <v>482</v>
      </c>
      <c r="F296" s="243" t="s">
        <v>483</v>
      </c>
      <c r="G296" s="244" t="s">
        <v>354</v>
      </c>
      <c r="H296" s="245">
        <v>20.2</v>
      </c>
      <c r="I296" s="246"/>
      <c r="J296" s="247">
        <f>ROUND(I296*H296,2)</f>
        <v>0</v>
      </c>
      <c r="K296" s="248"/>
      <c r="L296" s="249"/>
      <c r="M296" s="250" t="s">
        <v>1</v>
      </c>
      <c r="N296" s="251" t="s">
        <v>38</v>
      </c>
      <c r="O296" s="70"/>
      <c r="P296" s="214">
        <f>O296*H296</f>
        <v>0</v>
      </c>
      <c r="Q296" s="214">
        <v>4.8300000000000003E-2</v>
      </c>
      <c r="R296" s="214">
        <f>Q296*H296</f>
        <v>0.97565999999999997</v>
      </c>
      <c r="S296" s="214">
        <v>0</v>
      </c>
      <c r="T296" s="215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16" t="s">
        <v>168</v>
      </c>
      <c r="AT296" s="216" t="s">
        <v>204</v>
      </c>
      <c r="AU296" s="216" t="s">
        <v>82</v>
      </c>
      <c r="AY296" s="16" t="s">
        <v>127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6" t="s">
        <v>78</v>
      </c>
      <c r="BK296" s="217">
        <f>ROUND(I296*H296,2)</f>
        <v>0</v>
      </c>
      <c r="BL296" s="16" t="s">
        <v>132</v>
      </c>
      <c r="BM296" s="216" t="s">
        <v>484</v>
      </c>
    </row>
    <row r="297" spans="1:65" s="2" customFormat="1" ht="44.25" customHeight="1">
      <c r="A297" s="33"/>
      <c r="B297" s="34"/>
      <c r="C297" s="204" t="s">
        <v>485</v>
      </c>
      <c r="D297" s="204" t="s">
        <v>129</v>
      </c>
      <c r="E297" s="205" t="s">
        <v>486</v>
      </c>
      <c r="F297" s="206" t="s">
        <v>487</v>
      </c>
      <c r="G297" s="207" t="s">
        <v>153</v>
      </c>
      <c r="H297" s="208">
        <v>157</v>
      </c>
      <c r="I297" s="209"/>
      <c r="J297" s="210">
        <f>ROUND(I297*H297,2)</f>
        <v>0</v>
      </c>
      <c r="K297" s="211"/>
      <c r="L297" s="38"/>
      <c r="M297" s="212" t="s">
        <v>1</v>
      </c>
      <c r="N297" s="213" t="s">
        <v>38</v>
      </c>
      <c r="O297" s="70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16" t="s">
        <v>132</v>
      </c>
      <c r="AT297" s="216" t="s">
        <v>129</v>
      </c>
      <c r="AU297" s="216" t="s">
        <v>82</v>
      </c>
      <c r="AY297" s="16" t="s">
        <v>127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6" t="s">
        <v>78</v>
      </c>
      <c r="BK297" s="217">
        <f>ROUND(I297*H297,2)</f>
        <v>0</v>
      </c>
      <c r="BL297" s="16" t="s">
        <v>132</v>
      </c>
      <c r="BM297" s="216" t="s">
        <v>488</v>
      </c>
    </row>
    <row r="298" spans="1:65" s="13" customFormat="1" ht="11.25">
      <c r="B298" s="218"/>
      <c r="C298" s="219"/>
      <c r="D298" s="220" t="s">
        <v>134</v>
      </c>
      <c r="E298" s="221" t="s">
        <v>1</v>
      </c>
      <c r="F298" s="222" t="s">
        <v>489</v>
      </c>
      <c r="G298" s="219"/>
      <c r="H298" s="223">
        <v>157</v>
      </c>
      <c r="I298" s="224"/>
      <c r="J298" s="219"/>
      <c r="K298" s="219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134</v>
      </c>
      <c r="AU298" s="229" t="s">
        <v>82</v>
      </c>
      <c r="AV298" s="13" t="s">
        <v>82</v>
      </c>
      <c r="AW298" s="13" t="s">
        <v>30</v>
      </c>
      <c r="AX298" s="13" t="s">
        <v>73</v>
      </c>
      <c r="AY298" s="229" t="s">
        <v>127</v>
      </c>
    </row>
    <row r="299" spans="1:65" s="2" customFormat="1" ht="16.5" customHeight="1">
      <c r="A299" s="33"/>
      <c r="B299" s="34"/>
      <c r="C299" s="241" t="s">
        <v>490</v>
      </c>
      <c r="D299" s="241" t="s">
        <v>204</v>
      </c>
      <c r="E299" s="242" t="s">
        <v>491</v>
      </c>
      <c r="F299" s="243" t="s">
        <v>492</v>
      </c>
      <c r="G299" s="244" t="s">
        <v>354</v>
      </c>
      <c r="H299" s="245">
        <v>148.47</v>
      </c>
      <c r="I299" s="246"/>
      <c r="J299" s="247">
        <f>ROUND(I299*H299,2)</f>
        <v>0</v>
      </c>
      <c r="K299" s="248"/>
      <c r="L299" s="249"/>
      <c r="M299" s="250" t="s">
        <v>1</v>
      </c>
      <c r="N299" s="251" t="s">
        <v>38</v>
      </c>
      <c r="O299" s="70"/>
      <c r="P299" s="214">
        <f>O299*H299</f>
        <v>0</v>
      </c>
      <c r="Q299" s="214">
        <v>8.5000000000000006E-2</v>
      </c>
      <c r="R299" s="214">
        <f>Q299*H299</f>
        <v>12.619950000000001</v>
      </c>
      <c r="S299" s="214">
        <v>0</v>
      </c>
      <c r="T299" s="215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16" t="s">
        <v>168</v>
      </c>
      <c r="AT299" s="216" t="s">
        <v>204</v>
      </c>
      <c r="AU299" s="216" t="s">
        <v>82</v>
      </c>
      <c r="AY299" s="16" t="s">
        <v>127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6" t="s">
        <v>78</v>
      </c>
      <c r="BK299" s="217">
        <f>ROUND(I299*H299,2)</f>
        <v>0</v>
      </c>
      <c r="BL299" s="16" t="s">
        <v>132</v>
      </c>
      <c r="BM299" s="216" t="s">
        <v>493</v>
      </c>
    </row>
    <row r="300" spans="1:65" s="13" customFormat="1" ht="11.25">
      <c r="B300" s="218"/>
      <c r="C300" s="219"/>
      <c r="D300" s="220" t="s">
        <v>134</v>
      </c>
      <c r="E300" s="221" t="s">
        <v>1</v>
      </c>
      <c r="F300" s="222" t="s">
        <v>494</v>
      </c>
      <c r="G300" s="219"/>
      <c r="H300" s="223">
        <v>158.57</v>
      </c>
      <c r="I300" s="224"/>
      <c r="J300" s="219"/>
      <c r="K300" s="219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134</v>
      </c>
      <c r="AU300" s="229" t="s">
        <v>82</v>
      </c>
      <c r="AV300" s="13" t="s">
        <v>82</v>
      </c>
      <c r="AW300" s="13" t="s">
        <v>30</v>
      </c>
      <c r="AX300" s="13" t="s">
        <v>73</v>
      </c>
      <c r="AY300" s="229" t="s">
        <v>127</v>
      </c>
    </row>
    <row r="301" spans="1:65" s="13" customFormat="1" ht="11.25">
      <c r="B301" s="218"/>
      <c r="C301" s="219"/>
      <c r="D301" s="220" t="s">
        <v>134</v>
      </c>
      <c r="E301" s="221" t="s">
        <v>1</v>
      </c>
      <c r="F301" s="222" t="s">
        <v>495</v>
      </c>
      <c r="G301" s="219"/>
      <c r="H301" s="223">
        <v>-10.1</v>
      </c>
      <c r="I301" s="224"/>
      <c r="J301" s="219"/>
      <c r="K301" s="219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134</v>
      </c>
      <c r="AU301" s="229" t="s">
        <v>82</v>
      </c>
      <c r="AV301" s="13" t="s">
        <v>82</v>
      </c>
      <c r="AW301" s="13" t="s">
        <v>30</v>
      </c>
      <c r="AX301" s="13" t="s">
        <v>73</v>
      </c>
      <c r="AY301" s="229" t="s">
        <v>127</v>
      </c>
    </row>
    <row r="302" spans="1:65" s="2" customFormat="1" ht="21.75" customHeight="1">
      <c r="A302" s="33"/>
      <c r="B302" s="34"/>
      <c r="C302" s="241" t="s">
        <v>496</v>
      </c>
      <c r="D302" s="241" t="s">
        <v>204</v>
      </c>
      <c r="E302" s="242" t="s">
        <v>497</v>
      </c>
      <c r="F302" s="243" t="s">
        <v>498</v>
      </c>
      <c r="G302" s="244" t="s">
        <v>354</v>
      </c>
      <c r="H302" s="245">
        <v>10.1</v>
      </c>
      <c r="I302" s="246"/>
      <c r="J302" s="247">
        <f>ROUND(I302*H302,2)</f>
        <v>0</v>
      </c>
      <c r="K302" s="248"/>
      <c r="L302" s="249"/>
      <c r="M302" s="250" t="s">
        <v>1</v>
      </c>
      <c r="N302" s="251" t="s">
        <v>38</v>
      </c>
      <c r="O302" s="70"/>
      <c r="P302" s="214">
        <f>O302*H302</f>
        <v>0</v>
      </c>
      <c r="Q302" s="214">
        <v>6.4000000000000001E-2</v>
      </c>
      <c r="R302" s="214">
        <f>Q302*H302</f>
        <v>0.64639999999999997</v>
      </c>
      <c r="S302" s="214">
        <v>0</v>
      </c>
      <c r="T302" s="215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16" t="s">
        <v>168</v>
      </c>
      <c r="AT302" s="216" t="s">
        <v>204</v>
      </c>
      <c r="AU302" s="216" t="s">
        <v>82</v>
      </c>
      <c r="AY302" s="16" t="s">
        <v>127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6" t="s">
        <v>78</v>
      </c>
      <c r="BK302" s="217">
        <f>ROUND(I302*H302,2)</f>
        <v>0</v>
      </c>
      <c r="BL302" s="16" t="s">
        <v>132</v>
      </c>
      <c r="BM302" s="216" t="s">
        <v>499</v>
      </c>
    </row>
    <row r="303" spans="1:65" s="13" customFormat="1" ht="11.25">
      <c r="B303" s="218"/>
      <c r="C303" s="219"/>
      <c r="D303" s="220" t="s">
        <v>134</v>
      </c>
      <c r="E303" s="221" t="s">
        <v>1</v>
      </c>
      <c r="F303" s="222" t="s">
        <v>500</v>
      </c>
      <c r="G303" s="219"/>
      <c r="H303" s="223">
        <v>10.1</v>
      </c>
      <c r="I303" s="224"/>
      <c r="J303" s="219"/>
      <c r="K303" s="219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134</v>
      </c>
      <c r="AU303" s="229" t="s">
        <v>82</v>
      </c>
      <c r="AV303" s="13" t="s">
        <v>82</v>
      </c>
      <c r="AW303" s="13" t="s">
        <v>30</v>
      </c>
      <c r="AX303" s="13" t="s">
        <v>73</v>
      </c>
      <c r="AY303" s="229" t="s">
        <v>127</v>
      </c>
    </row>
    <row r="304" spans="1:65" s="14" customFormat="1" ht="11.25">
      <c r="B304" s="230"/>
      <c r="C304" s="231"/>
      <c r="D304" s="220" t="s">
        <v>134</v>
      </c>
      <c r="E304" s="232" t="s">
        <v>1</v>
      </c>
      <c r="F304" s="233" t="s">
        <v>149</v>
      </c>
      <c r="G304" s="231"/>
      <c r="H304" s="234">
        <v>10.1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AT304" s="240" t="s">
        <v>134</v>
      </c>
      <c r="AU304" s="240" t="s">
        <v>82</v>
      </c>
      <c r="AV304" s="14" t="s">
        <v>132</v>
      </c>
      <c r="AW304" s="14" t="s">
        <v>30</v>
      </c>
      <c r="AX304" s="14" t="s">
        <v>78</v>
      </c>
      <c r="AY304" s="240" t="s">
        <v>127</v>
      </c>
    </row>
    <row r="305" spans="1:65" s="12" customFormat="1" ht="20.85" customHeight="1">
      <c r="B305" s="188"/>
      <c r="C305" s="189"/>
      <c r="D305" s="190" t="s">
        <v>72</v>
      </c>
      <c r="E305" s="202" t="s">
        <v>501</v>
      </c>
      <c r="F305" s="202" t="s">
        <v>502</v>
      </c>
      <c r="G305" s="189"/>
      <c r="H305" s="189"/>
      <c r="I305" s="192"/>
      <c r="J305" s="203">
        <f>BK305</f>
        <v>0</v>
      </c>
      <c r="K305" s="189"/>
      <c r="L305" s="194"/>
      <c r="M305" s="195"/>
      <c r="N305" s="196"/>
      <c r="O305" s="196"/>
      <c r="P305" s="197">
        <f>SUM(P306:P329)</f>
        <v>0</v>
      </c>
      <c r="Q305" s="196"/>
      <c r="R305" s="197">
        <f>SUM(R306:R329)</f>
        <v>0</v>
      </c>
      <c r="S305" s="196"/>
      <c r="T305" s="198">
        <f>SUM(T306:T329)</f>
        <v>0</v>
      </c>
      <c r="AR305" s="199" t="s">
        <v>78</v>
      </c>
      <c r="AT305" s="200" t="s">
        <v>72</v>
      </c>
      <c r="AU305" s="200" t="s">
        <v>82</v>
      </c>
      <c r="AY305" s="199" t="s">
        <v>127</v>
      </c>
      <c r="BK305" s="201">
        <f>SUM(BK306:BK329)</f>
        <v>0</v>
      </c>
    </row>
    <row r="306" spans="1:65" s="2" customFormat="1" ht="21.75" customHeight="1">
      <c r="A306" s="33"/>
      <c r="B306" s="34"/>
      <c r="C306" s="204" t="s">
        <v>503</v>
      </c>
      <c r="D306" s="204" t="s">
        <v>129</v>
      </c>
      <c r="E306" s="205" t="s">
        <v>504</v>
      </c>
      <c r="F306" s="206" t="s">
        <v>505</v>
      </c>
      <c r="G306" s="207" t="s">
        <v>506</v>
      </c>
      <c r="H306" s="208">
        <v>0.14099999999999999</v>
      </c>
      <c r="I306" s="209"/>
      <c r="J306" s="210">
        <f t="shared" ref="J306:J311" si="20">ROUND(I306*H306,2)</f>
        <v>0</v>
      </c>
      <c r="K306" s="211"/>
      <c r="L306" s="38"/>
      <c r="M306" s="212" t="s">
        <v>1</v>
      </c>
      <c r="N306" s="213" t="s">
        <v>38</v>
      </c>
      <c r="O306" s="70"/>
      <c r="P306" s="214">
        <f t="shared" ref="P306:P311" si="21">O306*H306</f>
        <v>0</v>
      </c>
      <c r="Q306" s="214">
        <v>0</v>
      </c>
      <c r="R306" s="214">
        <f t="shared" ref="R306:R311" si="22">Q306*H306</f>
        <v>0</v>
      </c>
      <c r="S306" s="214">
        <v>0</v>
      </c>
      <c r="T306" s="215">
        <f t="shared" ref="T306:T311" si="23"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16" t="s">
        <v>132</v>
      </c>
      <c r="AT306" s="216" t="s">
        <v>129</v>
      </c>
      <c r="AU306" s="216" t="s">
        <v>139</v>
      </c>
      <c r="AY306" s="16" t="s">
        <v>127</v>
      </c>
      <c r="BE306" s="217">
        <f t="shared" ref="BE306:BE311" si="24">IF(N306="základní",J306,0)</f>
        <v>0</v>
      </c>
      <c r="BF306" s="217">
        <f t="shared" ref="BF306:BF311" si="25">IF(N306="snížená",J306,0)</f>
        <v>0</v>
      </c>
      <c r="BG306" s="217">
        <f t="shared" ref="BG306:BG311" si="26">IF(N306="zákl. přenesená",J306,0)</f>
        <v>0</v>
      </c>
      <c r="BH306" s="217">
        <f t="shared" ref="BH306:BH311" si="27">IF(N306="sníž. přenesená",J306,0)</f>
        <v>0</v>
      </c>
      <c r="BI306" s="217">
        <f t="shared" ref="BI306:BI311" si="28">IF(N306="nulová",J306,0)</f>
        <v>0</v>
      </c>
      <c r="BJ306" s="16" t="s">
        <v>78</v>
      </c>
      <c r="BK306" s="217">
        <f t="shared" ref="BK306:BK311" si="29">ROUND(I306*H306,2)</f>
        <v>0</v>
      </c>
      <c r="BL306" s="16" t="s">
        <v>132</v>
      </c>
      <c r="BM306" s="216" t="s">
        <v>507</v>
      </c>
    </row>
    <row r="307" spans="1:65" s="2" customFormat="1" ht="21.75" customHeight="1">
      <c r="A307" s="33"/>
      <c r="B307" s="34"/>
      <c r="C307" s="204" t="s">
        <v>508</v>
      </c>
      <c r="D307" s="204" t="s">
        <v>129</v>
      </c>
      <c r="E307" s="205" t="s">
        <v>509</v>
      </c>
      <c r="F307" s="206" t="s">
        <v>510</v>
      </c>
      <c r="G307" s="207" t="s">
        <v>162</v>
      </c>
      <c r="H307" s="208">
        <v>1.5</v>
      </c>
      <c r="I307" s="209"/>
      <c r="J307" s="210">
        <f t="shared" si="20"/>
        <v>0</v>
      </c>
      <c r="K307" s="211"/>
      <c r="L307" s="38"/>
      <c r="M307" s="212" t="s">
        <v>1</v>
      </c>
      <c r="N307" s="213" t="s">
        <v>38</v>
      </c>
      <c r="O307" s="70"/>
      <c r="P307" s="214">
        <f t="shared" si="21"/>
        <v>0</v>
      </c>
      <c r="Q307" s="214">
        <v>0</v>
      </c>
      <c r="R307" s="214">
        <f t="shared" si="22"/>
        <v>0</v>
      </c>
      <c r="S307" s="214">
        <v>0</v>
      </c>
      <c r="T307" s="215">
        <f t="shared" si="23"/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16" t="s">
        <v>132</v>
      </c>
      <c r="AT307" s="216" t="s">
        <v>129</v>
      </c>
      <c r="AU307" s="216" t="s">
        <v>139</v>
      </c>
      <c r="AY307" s="16" t="s">
        <v>127</v>
      </c>
      <c r="BE307" s="217">
        <f t="shared" si="24"/>
        <v>0</v>
      </c>
      <c r="BF307" s="217">
        <f t="shared" si="25"/>
        <v>0</v>
      </c>
      <c r="BG307" s="217">
        <f t="shared" si="26"/>
        <v>0</v>
      </c>
      <c r="BH307" s="217">
        <f t="shared" si="27"/>
        <v>0</v>
      </c>
      <c r="BI307" s="217">
        <f t="shared" si="28"/>
        <v>0</v>
      </c>
      <c r="BJ307" s="16" t="s">
        <v>78</v>
      </c>
      <c r="BK307" s="217">
        <f t="shared" si="29"/>
        <v>0</v>
      </c>
      <c r="BL307" s="16" t="s">
        <v>132</v>
      </c>
      <c r="BM307" s="216" t="s">
        <v>511</v>
      </c>
    </row>
    <row r="308" spans="1:65" s="2" customFormat="1" ht="21.75" customHeight="1">
      <c r="A308" s="33"/>
      <c r="B308" s="34"/>
      <c r="C308" s="204" t="s">
        <v>512</v>
      </c>
      <c r="D308" s="204" t="s">
        <v>129</v>
      </c>
      <c r="E308" s="205" t="s">
        <v>513</v>
      </c>
      <c r="F308" s="206" t="s">
        <v>514</v>
      </c>
      <c r="G308" s="207" t="s">
        <v>153</v>
      </c>
      <c r="H308" s="208">
        <v>141</v>
      </c>
      <c r="I308" s="209"/>
      <c r="J308" s="210">
        <f t="shared" si="20"/>
        <v>0</v>
      </c>
      <c r="K308" s="211"/>
      <c r="L308" s="38"/>
      <c r="M308" s="212" t="s">
        <v>1</v>
      </c>
      <c r="N308" s="213" t="s">
        <v>38</v>
      </c>
      <c r="O308" s="70"/>
      <c r="P308" s="214">
        <f t="shared" si="21"/>
        <v>0</v>
      </c>
      <c r="Q308" s="214">
        <v>0</v>
      </c>
      <c r="R308" s="214">
        <f t="shared" si="22"/>
        <v>0</v>
      </c>
      <c r="S308" s="214">
        <v>0</v>
      </c>
      <c r="T308" s="215">
        <f t="shared" si="23"/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16" t="s">
        <v>132</v>
      </c>
      <c r="AT308" s="216" t="s">
        <v>129</v>
      </c>
      <c r="AU308" s="216" t="s">
        <v>139</v>
      </c>
      <c r="AY308" s="16" t="s">
        <v>127</v>
      </c>
      <c r="BE308" s="217">
        <f t="shared" si="24"/>
        <v>0</v>
      </c>
      <c r="BF308" s="217">
        <f t="shared" si="25"/>
        <v>0</v>
      </c>
      <c r="BG308" s="217">
        <f t="shared" si="26"/>
        <v>0</v>
      </c>
      <c r="BH308" s="217">
        <f t="shared" si="27"/>
        <v>0</v>
      </c>
      <c r="BI308" s="217">
        <f t="shared" si="28"/>
        <v>0</v>
      </c>
      <c r="BJ308" s="16" t="s">
        <v>78</v>
      </c>
      <c r="BK308" s="217">
        <f t="shared" si="29"/>
        <v>0</v>
      </c>
      <c r="BL308" s="16" t="s">
        <v>132</v>
      </c>
      <c r="BM308" s="216" t="s">
        <v>515</v>
      </c>
    </row>
    <row r="309" spans="1:65" s="2" customFormat="1" ht="21.75" customHeight="1">
      <c r="A309" s="33"/>
      <c r="B309" s="34"/>
      <c r="C309" s="204" t="s">
        <v>516</v>
      </c>
      <c r="D309" s="204" t="s">
        <v>129</v>
      </c>
      <c r="E309" s="205" t="s">
        <v>517</v>
      </c>
      <c r="F309" s="206" t="s">
        <v>518</v>
      </c>
      <c r="G309" s="207" t="s">
        <v>519</v>
      </c>
      <c r="H309" s="208">
        <v>4</v>
      </c>
      <c r="I309" s="209"/>
      <c r="J309" s="210">
        <f t="shared" si="20"/>
        <v>0</v>
      </c>
      <c r="K309" s="211"/>
      <c r="L309" s="38"/>
      <c r="M309" s="212" t="s">
        <v>1</v>
      </c>
      <c r="N309" s="213" t="s">
        <v>38</v>
      </c>
      <c r="O309" s="70"/>
      <c r="P309" s="214">
        <f t="shared" si="21"/>
        <v>0</v>
      </c>
      <c r="Q309" s="214">
        <v>0</v>
      </c>
      <c r="R309" s="214">
        <f t="shared" si="22"/>
        <v>0</v>
      </c>
      <c r="S309" s="214">
        <v>0</v>
      </c>
      <c r="T309" s="215">
        <f t="shared" si="23"/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16" t="s">
        <v>132</v>
      </c>
      <c r="AT309" s="216" t="s">
        <v>129</v>
      </c>
      <c r="AU309" s="216" t="s">
        <v>139</v>
      </c>
      <c r="AY309" s="16" t="s">
        <v>127</v>
      </c>
      <c r="BE309" s="217">
        <f t="shared" si="24"/>
        <v>0</v>
      </c>
      <c r="BF309" s="217">
        <f t="shared" si="25"/>
        <v>0</v>
      </c>
      <c r="BG309" s="217">
        <f t="shared" si="26"/>
        <v>0</v>
      </c>
      <c r="BH309" s="217">
        <f t="shared" si="27"/>
        <v>0</v>
      </c>
      <c r="BI309" s="217">
        <f t="shared" si="28"/>
        <v>0</v>
      </c>
      <c r="BJ309" s="16" t="s">
        <v>78</v>
      </c>
      <c r="BK309" s="217">
        <f t="shared" si="29"/>
        <v>0</v>
      </c>
      <c r="BL309" s="16" t="s">
        <v>132</v>
      </c>
      <c r="BM309" s="216" t="s">
        <v>520</v>
      </c>
    </row>
    <row r="310" spans="1:65" s="2" customFormat="1" ht="16.5" customHeight="1">
      <c r="A310" s="33"/>
      <c r="B310" s="34"/>
      <c r="C310" s="204" t="s">
        <v>521</v>
      </c>
      <c r="D310" s="204" t="s">
        <v>129</v>
      </c>
      <c r="E310" s="205" t="s">
        <v>522</v>
      </c>
      <c r="F310" s="206" t="s">
        <v>523</v>
      </c>
      <c r="G310" s="207" t="s">
        <v>519</v>
      </c>
      <c r="H310" s="208">
        <v>4</v>
      </c>
      <c r="I310" s="209"/>
      <c r="J310" s="210">
        <f t="shared" si="20"/>
        <v>0</v>
      </c>
      <c r="K310" s="211"/>
      <c r="L310" s="38"/>
      <c r="M310" s="212" t="s">
        <v>1</v>
      </c>
      <c r="N310" s="213" t="s">
        <v>38</v>
      </c>
      <c r="O310" s="70"/>
      <c r="P310" s="214">
        <f t="shared" si="21"/>
        <v>0</v>
      </c>
      <c r="Q310" s="214">
        <v>0</v>
      </c>
      <c r="R310" s="214">
        <f t="shared" si="22"/>
        <v>0</v>
      </c>
      <c r="S310" s="214">
        <v>0</v>
      </c>
      <c r="T310" s="215">
        <f t="shared" si="23"/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16" t="s">
        <v>132</v>
      </c>
      <c r="AT310" s="216" t="s">
        <v>129</v>
      </c>
      <c r="AU310" s="216" t="s">
        <v>139</v>
      </c>
      <c r="AY310" s="16" t="s">
        <v>127</v>
      </c>
      <c r="BE310" s="217">
        <f t="shared" si="24"/>
        <v>0</v>
      </c>
      <c r="BF310" s="217">
        <f t="shared" si="25"/>
        <v>0</v>
      </c>
      <c r="BG310" s="217">
        <f t="shared" si="26"/>
        <v>0</v>
      </c>
      <c r="BH310" s="217">
        <f t="shared" si="27"/>
        <v>0</v>
      </c>
      <c r="BI310" s="217">
        <f t="shared" si="28"/>
        <v>0</v>
      </c>
      <c r="BJ310" s="16" t="s">
        <v>78</v>
      </c>
      <c r="BK310" s="217">
        <f t="shared" si="29"/>
        <v>0</v>
      </c>
      <c r="BL310" s="16" t="s">
        <v>132</v>
      </c>
      <c r="BM310" s="216" t="s">
        <v>524</v>
      </c>
    </row>
    <row r="311" spans="1:65" s="2" customFormat="1" ht="16.5" customHeight="1">
      <c r="A311" s="33"/>
      <c r="B311" s="34"/>
      <c r="C311" s="204" t="s">
        <v>525</v>
      </c>
      <c r="D311" s="204" t="s">
        <v>129</v>
      </c>
      <c r="E311" s="205" t="s">
        <v>526</v>
      </c>
      <c r="F311" s="206" t="s">
        <v>527</v>
      </c>
      <c r="G311" s="207" t="s">
        <v>153</v>
      </c>
      <c r="H311" s="208">
        <v>141</v>
      </c>
      <c r="I311" s="209"/>
      <c r="J311" s="210">
        <f t="shared" si="20"/>
        <v>0</v>
      </c>
      <c r="K311" s="211"/>
      <c r="L311" s="38"/>
      <c r="M311" s="212" t="s">
        <v>1</v>
      </c>
      <c r="N311" s="213" t="s">
        <v>38</v>
      </c>
      <c r="O311" s="70"/>
      <c r="P311" s="214">
        <f t="shared" si="21"/>
        <v>0</v>
      </c>
      <c r="Q311" s="214">
        <v>0</v>
      </c>
      <c r="R311" s="214">
        <f t="shared" si="22"/>
        <v>0</v>
      </c>
      <c r="S311" s="214">
        <v>0</v>
      </c>
      <c r="T311" s="215">
        <f t="shared" si="23"/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16" t="s">
        <v>132</v>
      </c>
      <c r="AT311" s="216" t="s">
        <v>129</v>
      </c>
      <c r="AU311" s="216" t="s">
        <v>139</v>
      </c>
      <c r="AY311" s="16" t="s">
        <v>127</v>
      </c>
      <c r="BE311" s="217">
        <f t="shared" si="24"/>
        <v>0</v>
      </c>
      <c r="BF311" s="217">
        <f t="shared" si="25"/>
        <v>0</v>
      </c>
      <c r="BG311" s="217">
        <f t="shared" si="26"/>
        <v>0</v>
      </c>
      <c r="BH311" s="217">
        <f t="shared" si="27"/>
        <v>0</v>
      </c>
      <c r="BI311" s="217">
        <f t="shared" si="28"/>
        <v>0</v>
      </c>
      <c r="BJ311" s="16" t="s">
        <v>78</v>
      </c>
      <c r="BK311" s="217">
        <f t="shared" si="29"/>
        <v>0</v>
      </c>
      <c r="BL311" s="16" t="s">
        <v>132</v>
      </c>
      <c r="BM311" s="216" t="s">
        <v>528</v>
      </c>
    </row>
    <row r="312" spans="1:65" s="13" customFormat="1" ht="22.5">
      <c r="B312" s="218"/>
      <c r="C312" s="219"/>
      <c r="D312" s="220" t="s">
        <v>134</v>
      </c>
      <c r="E312" s="221" t="s">
        <v>1</v>
      </c>
      <c r="F312" s="222" t="s">
        <v>529</v>
      </c>
      <c r="G312" s="219"/>
      <c r="H312" s="223">
        <v>141</v>
      </c>
      <c r="I312" s="224"/>
      <c r="J312" s="219"/>
      <c r="K312" s="219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134</v>
      </c>
      <c r="AU312" s="229" t="s">
        <v>139</v>
      </c>
      <c r="AV312" s="13" t="s">
        <v>82</v>
      </c>
      <c r="AW312" s="13" t="s">
        <v>30</v>
      </c>
      <c r="AX312" s="13" t="s">
        <v>73</v>
      </c>
      <c r="AY312" s="229" t="s">
        <v>127</v>
      </c>
    </row>
    <row r="313" spans="1:65" s="14" customFormat="1" ht="11.25">
      <c r="B313" s="230"/>
      <c r="C313" s="231"/>
      <c r="D313" s="220" t="s">
        <v>134</v>
      </c>
      <c r="E313" s="232" t="s">
        <v>1</v>
      </c>
      <c r="F313" s="233" t="s">
        <v>149</v>
      </c>
      <c r="G313" s="231"/>
      <c r="H313" s="234">
        <v>141</v>
      </c>
      <c r="I313" s="235"/>
      <c r="J313" s="231"/>
      <c r="K313" s="231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134</v>
      </c>
      <c r="AU313" s="240" t="s">
        <v>139</v>
      </c>
      <c r="AV313" s="14" t="s">
        <v>132</v>
      </c>
      <c r="AW313" s="14" t="s">
        <v>30</v>
      </c>
      <c r="AX313" s="14" t="s">
        <v>78</v>
      </c>
      <c r="AY313" s="240" t="s">
        <v>127</v>
      </c>
    </row>
    <row r="314" spans="1:65" s="2" customFormat="1" ht="16.5" customHeight="1">
      <c r="A314" s="33"/>
      <c r="B314" s="34"/>
      <c r="C314" s="204" t="s">
        <v>530</v>
      </c>
      <c r="D314" s="204" t="s">
        <v>129</v>
      </c>
      <c r="E314" s="205" t="s">
        <v>531</v>
      </c>
      <c r="F314" s="206" t="s">
        <v>532</v>
      </c>
      <c r="G314" s="207" t="s">
        <v>519</v>
      </c>
      <c r="H314" s="208">
        <v>5</v>
      </c>
      <c r="I314" s="209"/>
      <c r="J314" s="210">
        <f t="shared" ref="J314:J329" si="30">ROUND(I314*H314,2)</f>
        <v>0</v>
      </c>
      <c r="K314" s="211"/>
      <c r="L314" s="38"/>
      <c r="M314" s="212" t="s">
        <v>1</v>
      </c>
      <c r="N314" s="213" t="s">
        <v>38</v>
      </c>
      <c r="O314" s="70"/>
      <c r="P314" s="214">
        <f t="shared" ref="P314:P329" si="31">O314*H314</f>
        <v>0</v>
      </c>
      <c r="Q314" s="214">
        <v>0</v>
      </c>
      <c r="R314" s="214">
        <f t="shared" ref="R314:R329" si="32">Q314*H314</f>
        <v>0</v>
      </c>
      <c r="S314" s="214">
        <v>0</v>
      </c>
      <c r="T314" s="215">
        <f t="shared" ref="T314:T329" si="33"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16" t="s">
        <v>132</v>
      </c>
      <c r="AT314" s="216" t="s">
        <v>129</v>
      </c>
      <c r="AU314" s="216" t="s">
        <v>139</v>
      </c>
      <c r="AY314" s="16" t="s">
        <v>127</v>
      </c>
      <c r="BE314" s="217">
        <f t="shared" ref="BE314:BE329" si="34">IF(N314="základní",J314,0)</f>
        <v>0</v>
      </c>
      <c r="BF314" s="217">
        <f t="shared" ref="BF314:BF329" si="35">IF(N314="snížená",J314,0)</f>
        <v>0</v>
      </c>
      <c r="BG314" s="217">
        <f t="shared" ref="BG314:BG329" si="36">IF(N314="zákl. přenesená",J314,0)</f>
        <v>0</v>
      </c>
      <c r="BH314" s="217">
        <f t="shared" ref="BH314:BH329" si="37">IF(N314="sníž. přenesená",J314,0)</f>
        <v>0</v>
      </c>
      <c r="BI314" s="217">
        <f t="shared" ref="BI314:BI329" si="38">IF(N314="nulová",J314,0)</f>
        <v>0</v>
      </c>
      <c r="BJ314" s="16" t="s">
        <v>78</v>
      </c>
      <c r="BK314" s="217">
        <f t="shared" ref="BK314:BK329" si="39">ROUND(I314*H314,2)</f>
        <v>0</v>
      </c>
      <c r="BL314" s="16" t="s">
        <v>132</v>
      </c>
      <c r="BM314" s="216" t="s">
        <v>533</v>
      </c>
    </row>
    <row r="315" spans="1:65" s="2" customFormat="1" ht="16.5" customHeight="1">
      <c r="A315" s="33"/>
      <c r="B315" s="34"/>
      <c r="C315" s="204" t="s">
        <v>534</v>
      </c>
      <c r="D315" s="204" t="s">
        <v>129</v>
      </c>
      <c r="E315" s="205" t="s">
        <v>535</v>
      </c>
      <c r="F315" s="206" t="s">
        <v>536</v>
      </c>
      <c r="G315" s="207" t="s">
        <v>153</v>
      </c>
      <c r="H315" s="208">
        <v>141</v>
      </c>
      <c r="I315" s="209"/>
      <c r="J315" s="210">
        <f t="shared" si="30"/>
        <v>0</v>
      </c>
      <c r="K315" s="211"/>
      <c r="L315" s="38"/>
      <c r="M315" s="212" t="s">
        <v>1</v>
      </c>
      <c r="N315" s="213" t="s">
        <v>38</v>
      </c>
      <c r="O315" s="70"/>
      <c r="P315" s="214">
        <f t="shared" si="31"/>
        <v>0</v>
      </c>
      <c r="Q315" s="214">
        <v>0</v>
      </c>
      <c r="R315" s="214">
        <f t="shared" si="32"/>
        <v>0</v>
      </c>
      <c r="S315" s="214">
        <v>0</v>
      </c>
      <c r="T315" s="215">
        <f t="shared" si="33"/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16" t="s">
        <v>132</v>
      </c>
      <c r="AT315" s="216" t="s">
        <v>129</v>
      </c>
      <c r="AU315" s="216" t="s">
        <v>139</v>
      </c>
      <c r="AY315" s="16" t="s">
        <v>127</v>
      </c>
      <c r="BE315" s="217">
        <f t="shared" si="34"/>
        <v>0</v>
      </c>
      <c r="BF315" s="217">
        <f t="shared" si="35"/>
        <v>0</v>
      </c>
      <c r="BG315" s="217">
        <f t="shared" si="36"/>
        <v>0</v>
      </c>
      <c r="BH315" s="217">
        <f t="shared" si="37"/>
        <v>0</v>
      </c>
      <c r="BI315" s="217">
        <f t="shared" si="38"/>
        <v>0</v>
      </c>
      <c r="BJ315" s="16" t="s">
        <v>78</v>
      </c>
      <c r="BK315" s="217">
        <f t="shared" si="39"/>
        <v>0</v>
      </c>
      <c r="BL315" s="16" t="s">
        <v>132</v>
      </c>
      <c r="BM315" s="216" t="s">
        <v>537</v>
      </c>
    </row>
    <row r="316" spans="1:65" s="2" customFormat="1" ht="16.5" customHeight="1">
      <c r="A316" s="33"/>
      <c r="B316" s="34"/>
      <c r="C316" s="204" t="s">
        <v>538</v>
      </c>
      <c r="D316" s="204" t="s">
        <v>129</v>
      </c>
      <c r="E316" s="205" t="s">
        <v>539</v>
      </c>
      <c r="F316" s="206" t="s">
        <v>540</v>
      </c>
      <c r="G316" s="207" t="s">
        <v>519</v>
      </c>
      <c r="H316" s="208">
        <v>1</v>
      </c>
      <c r="I316" s="209"/>
      <c r="J316" s="210">
        <f t="shared" si="30"/>
        <v>0</v>
      </c>
      <c r="K316" s="211"/>
      <c r="L316" s="38"/>
      <c r="M316" s="212" t="s">
        <v>1</v>
      </c>
      <c r="N316" s="213" t="s">
        <v>38</v>
      </c>
      <c r="O316" s="70"/>
      <c r="P316" s="214">
        <f t="shared" si="31"/>
        <v>0</v>
      </c>
      <c r="Q316" s="214">
        <v>0</v>
      </c>
      <c r="R316" s="214">
        <f t="shared" si="32"/>
        <v>0</v>
      </c>
      <c r="S316" s="214">
        <v>0</v>
      </c>
      <c r="T316" s="215">
        <f t="shared" si="33"/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16" t="s">
        <v>132</v>
      </c>
      <c r="AT316" s="216" t="s">
        <v>129</v>
      </c>
      <c r="AU316" s="216" t="s">
        <v>139</v>
      </c>
      <c r="AY316" s="16" t="s">
        <v>127</v>
      </c>
      <c r="BE316" s="217">
        <f t="shared" si="34"/>
        <v>0</v>
      </c>
      <c r="BF316" s="217">
        <f t="shared" si="35"/>
        <v>0</v>
      </c>
      <c r="BG316" s="217">
        <f t="shared" si="36"/>
        <v>0</v>
      </c>
      <c r="BH316" s="217">
        <f t="shared" si="37"/>
        <v>0</v>
      </c>
      <c r="BI316" s="217">
        <f t="shared" si="38"/>
        <v>0</v>
      </c>
      <c r="BJ316" s="16" t="s">
        <v>78</v>
      </c>
      <c r="BK316" s="217">
        <f t="shared" si="39"/>
        <v>0</v>
      </c>
      <c r="BL316" s="16" t="s">
        <v>132</v>
      </c>
      <c r="BM316" s="216" t="s">
        <v>541</v>
      </c>
    </row>
    <row r="317" spans="1:65" s="2" customFormat="1" ht="16.5" customHeight="1">
      <c r="A317" s="33"/>
      <c r="B317" s="34"/>
      <c r="C317" s="241" t="s">
        <v>542</v>
      </c>
      <c r="D317" s="241" t="s">
        <v>204</v>
      </c>
      <c r="E317" s="242" t="s">
        <v>543</v>
      </c>
      <c r="F317" s="243" t="s">
        <v>544</v>
      </c>
      <c r="G317" s="244" t="s">
        <v>153</v>
      </c>
      <c r="H317" s="245">
        <v>160</v>
      </c>
      <c r="I317" s="246"/>
      <c r="J317" s="247">
        <f t="shared" si="30"/>
        <v>0</v>
      </c>
      <c r="K317" s="248"/>
      <c r="L317" s="249"/>
      <c r="M317" s="250" t="s">
        <v>1</v>
      </c>
      <c r="N317" s="251" t="s">
        <v>38</v>
      </c>
      <c r="O317" s="70"/>
      <c r="P317" s="214">
        <f t="shared" si="31"/>
        <v>0</v>
      </c>
      <c r="Q317" s="214">
        <v>0</v>
      </c>
      <c r="R317" s="214">
        <f t="shared" si="32"/>
        <v>0</v>
      </c>
      <c r="S317" s="214">
        <v>0</v>
      </c>
      <c r="T317" s="215">
        <f t="shared" si="33"/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16" t="s">
        <v>168</v>
      </c>
      <c r="AT317" s="216" t="s">
        <v>204</v>
      </c>
      <c r="AU317" s="216" t="s">
        <v>139</v>
      </c>
      <c r="AY317" s="16" t="s">
        <v>127</v>
      </c>
      <c r="BE317" s="217">
        <f t="shared" si="34"/>
        <v>0</v>
      </c>
      <c r="BF317" s="217">
        <f t="shared" si="35"/>
        <v>0</v>
      </c>
      <c r="BG317" s="217">
        <f t="shared" si="36"/>
        <v>0</v>
      </c>
      <c r="BH317" s="217">
        <f t="shared" si="37"/>
        <v>0</v>
      </c>
      <c r="BI317" s="217">
        <f t="shared" si="38"/>
        <v>0</v>
      </c>
      <c r="BJ317" s="16" t="s">
        <v>78</v>
      </c>
      <c r="BK317" s="217">
        <f t="shared" si="39"/>
        <v>0</v>
      </c>
      <c r="BL317" s="16" t="s">
        <v>132</v>
      </c>
      <c r="BM317" s="216" t="s">
        <v>545</v>
      </c>
    </row>
    <row r="318" spans="1:65" s="2" customFormat="1" ht="16.5" customHeight="1">
      <c r="A318" s="33"/>
      <c r="B318" s="34"/>
      <c r="C318" s="241" t="s">
        <v>546</v>
      </c>
      <c r="D318" s="241" t="s">
        <v>204</v>
      </c>
      <c r="E318" s="242" t="s">
        <v>547</v>
      </c>
      <c r="F318" s="243" t="s">
        <v>548</v>
      </c>
      <c r="G318" s="244" t="s">
        <v>153</v>
      </c>
      <c r="H318" s="245">
        <v>141</v>
      </c>
      <c r="I318" s="246"/>
      <c r="J318" s="247">
        <f t="shared" si="30"/>
        <v>0</v>
      </c>
      <c r="K318" s="248"/>
      <c r="L318" s="249"/>
      <c r="M318" s="250" t="s">
        <v>1</v>
      </c>
      <c r="N318" s="251" t="s">
        <v>38</v>
      </c>
      <c r="O318" s="70"/>
      <c r="P318" s="214">
        <f t="shared" si="31"/>
        <v>0</v>
      </c>
      <c r="Q318" s="214">
        <v>0</v>
      </c>
      <c r="R318" s="214">
        <f t="shared" si="32"/>
        <v>0</v>
      </c>
      <c r="S318" s="214">
        <v>0</v>
      </c>
      <c r="T318" s="215">
        <f t="shared" si="33"/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16" t="s">
        <v>168</v>
      </c>
      <c r="AT318" s="216" t="s">
        <v>204</v>
      </c>
      <c r="AU318" s="216" t="s">
        <v>139</v>
      </c>
      <c r="AY318" s="16" t="s">
        <v>127</v>
      </c>
      <c r="BE318" s="217">
        <f t="shared" si="34"/>
        <v>0</v>
      </c>
      <c r="BF318" s="217">
        <f t="shared" si="35"/>
        <v>0</v>
      </c>
      <c r="BG318" s="217">
        <f t="shared" si="36"/>
        <v>0</v>
      </c>
      <c r="BH318" s="217">
        <f t="shared" si="37"/>
        <v>0</v>
      </c>
      <c r="BI318" s="217">
        <f t="shared" si="38"/>
        <v>0</v>
      </c>
      <c r="BJ318" s="16" t="s">
        <v>78</v>
      </c>
      <c r="BK318" s="217">
        <f t="shared" si="39"/>
        <v>0</v>
      </c>
      <c r="BL318" s="16" t="s">
        <v>132</v>
      </c>
      <c r="BM318" s="216" t="s">
        <v>549</v>
      </c>
    </row>
    <row r="319" spans="1:65" s="2" customFormat="1" ht="16.5" customHeight="1">
      <c r="A319" s="33"/>
      <c r="B319" s="34"/>
      <c r="C319" s="241" t="s">
        <v>550</v>
      </c>
      <c r="D319" s="241" t="s">
        <v>204</v>
      </c>
      <c r="E319" s="242" t="s">
        <v>551</v>
      </c>
      <c r="F319" s="243" t="s">
        <v>552</v>
      </c>
      <c r="G319" s="244" t="s">
        <v>153</v>
      </c>
      <c r="H319" s="245">
        <v>141</v>
      </c>
      <c r="I319" s="246"/>
      <c r="J319" s="247">
        <f t="shared" si="30"/>
        <v>0</v>
      </c>
      <c r="K319" s="248"/>
      <c r="L319" s="249"/>
      <c r="M319" s="250" t="s">
        <v>1</v>
      </c>
      <c r="N319" s="251" t="s">
        <v>38</v>
      </c>
      <c r="O319" s="70"/>
      <c r="P319" s="214">
        <f t="shared" si="31"/>
        <v>0</v>
      </c>
      <c r="Q319" s="214">
        <v>0</v>
      </c>
      <c r="R319" s="214">
        <f t="shared" si="32"/>
        <v>0</v>
      </c>
      <c r="S319" s="214">
        <v>0</v>
      </c>
      <c r="T319" s="215">
        <f t="shared" si="33"/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16" t="s">
        <v>168</v>
      </c>
      <c r="AT319" s="216" t="s">
        <v>204</v>
      </c>
      <c r="AU319" s="216" t="s">
        <v>139</v>
      </c>
      <c r="AY319" s="16" t="s">
        <v>127</v>
      </c>
      <c r="BE319" s="217">
        <f t="shared" si="34"/>
        <v>0</v>
      </c>
      <c r="BF319" s="217">
        <f t="shared" si="35"/>
        <v>0</v>
      </c>
      <c r="BG319" s="217">
        <f t="shared" si="36"/>
        <v>0</v>
      </c>
      <c r="BH319" s="217">
        <f t="shared" si="37"/>
        <v>0</v>
      </c>
      <c r="BI319" s="217">
        <f t="shared" si="38"/>
        <v>0</v>
      </c>
      <c r="BJ319" s="16" t="s">
        <v>78</v>
      </c>
      <c r="BK319" s="217">
        <f t="shared" si="39"/>
        <v>0</v>
      </c>
      <c r="BL319" s="16" t="s">
        <v>132</v>
      </c>
      <c r="BM319" s="216" t="s">
        <v>553</v>
      </c>
    </row>
    <row r="320" spans="1:65" s="2" customFormat="1" ht="16.5" customHeight="1">
      <c r="A320" s="33"/>
      <c r="B320" s="34"/>
      <c r="C320" s="241" t="s">
        <v>554</v>
      </c>
      <c r="D320" s="241" t="s">
        <v>204</v>
      </c>
      <c r="E320" s="242" t="s">
        <v>555</v>
      </c>
      <c r="F320" s="243" t="s">
        <v>556</v>
      </c>
      <c r="G320" s="244" t="s">
        <v>519</v>
      </c>
      <c r="H320" s="245">
        <v>5</v>
      </c>
      <c r="I320" s="246"/>
      <c r="J320" s="247">
        <f t="shared" si="30"/>
        <v>0</v>
      </c>
      <c r="K320" s="248"/>
      <c r="L320" s="249"/>
      <c r="M320" s="250" t="s">
        <v>1</v>
      </c>
      <c r="N320" s="251" t="s">
        <v>38</v>
      </c>
      <c r="O320" s="70"/>
      <c r="P320" s="214">
        <f t="shared" si="31"/>
        <v>0</v>
      </c>
      <c r="Q320" s="214">
        <v>0</v>
      </c>
      <c r="R320" s="214">
        <f t="shared" si="32"/>
        <v>0</v>
      </c>
      <c r="S320" s="214">
        <v>0</v>
      </c>
      <c r="T320" s="215">
        <f t="shared" si="33"/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16" t="s">
        <v>168</v>
      </c>
      <c r="AT320" s="216" t="s">
        <v>204</v>
      </c>
      <c r="AU320" s="216" t="s">
        <v>139</v>
      </c>
      <c r="AY320" s="16" t="s">
        <v>127</v>
      </c>
      <c r="BE320" s="217">
        <f t="shared" si="34"/>
        <v>0</v>
      </c>
      <c r="BF320" s="217">
        <f t="shared" si="35"/>
        <v>0</v>
      </c>
      <c r="BG320" s="217">
        <f t="shared" si="36"/>
        <v>0</v>
      </c>
      <c r="BH320" s="217">
        <f t="shared" si="37"/>
        <v>0</v>
      </c>
      <c r="BI320" s="217">
        <f t="shared" si="38"/>
        <v>0</v>
      </c>
      <c r="BJ320" s="16" t="s">
        <v>78</v>
      </c>
      <c r="BK320" s="217">
        <f t="shared" si="39"/>
        <v>0</v>
      </c>
      <c r="BL320" s="16" t="s">
        <v>132</v>
      </c>
      <c r="BM320" s="216" t="s">
        <v>557</v>
      </c>
    </row>
    <row r="321" spans="1:65" s="2" customFormat="1" ht="16.5" customHeight="1">
      <c r="A321" s="33"/>
      <c r="B321" s="34"/>
      <c r="C321" s="241" t="s">
        <v>558</v>
      </c>
      <c r="D321" s="241" t="s">
        <v>204</v>
      </c>
      <c r="E321" s="242" t="s">
        <v>559</v>
      </c>
      <c r="F321" s="243" t="s">
        <v>560</v>
      </c>
      <c r="G321" s="244" t="s">
        <v>162</v>
      </c>
      <c r="H321" s="245">
        <v>1.5</v>
      </c>
      <c r="I321" s="246"/>
      <c r="J321" s="247">
        <f t="shared" si="30"/>
        <v>0</v>
      </c>
      <c r="K321" s="248"/>
      <c r="L321" s="249"/>
      <c r="M321" s="250" t="s">
        <v>1</v>
      </c>
      <c r="N321" s="251" t="s">
        <v>38</v>
      </c>
      <c r="O321" s="70"/>
      <c r="P321" s="214">
        <f t="shared" si="31"/>
        <v>0</v>
      </c>
      <c r="Q321" s="214">
        <v>0</v>
      </c>
      <c r="R321" s="214">
        <f t="shared" si="32"/>
        <v>0</v>
      </c>
      <c r="S321" s="214">
        <v>0</v>
      </c>
      <c r="T321" s="215">
        <f t="shared" si="33"/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16" t="s">
        <v>168</v>
      </c>
      <c r="AT321" s="216" t="s">
        <v>204</v>
      </c>
      <c r="AU321" s="216" t="s">
        <v>139</v>
      </c>
      <c r="AY321" s="16" t="s">
        <v>127</v>
      </c>
      <c r="BE321" s="217">
        <f t="shared" si="34"/>
        <v>0</v>
      </c>
      <c r="BF321" s="217">
        <f t="shared" si="35"/>
        <v>0</v>
      </c>
      <c r="BG321" s="217">
        <f t="shared" si="36"/>
        <v>0</v>
      </c>
      <c r="BH321" s="217">
        <f t="shared" si="37"/>
        <v>0</v>
      </c>
      <c r="BI321" s="217">
        <f t="shared" si="38"/>
        <v>0</v>
      </c>
      <c r="BJ321" s="16" t="s">
        <v>78</v>
      </c>
      <c r="BK321" s="217">
        <f t="shared" si="39"/>
        <v>0</v>
      </c>
      <c r="BL321" s="16" t="s">
        <v>132</v>
      </c>
      <c r="BM321" s="216" t="s">
        <v>561</v>
      </c>
    </row>
    <row r="322" spans="1:65" s="2" customFormat="1" ht="16.5" customHeight="1">
      <c r="A322" s="33"/>
      <c r="B322" s="34"/>
      <c r="C322" s="241" t="s">
        <v>562</v>
      </c>
      <c r="D322" s="241" t="s">
        <v>204</v>
      </c>
      <c r="E322" s="242" t="s">
        <v>563</v>
      </c>
      <c r="F322" s="243" t="s">
        <v>564</v>
      </c>
      <c r="G322" s="244" t="s">
        <v>153</v>
      </c>
      <c r="H322" s="245">
        <v>150</v>
      </c>
      <c r="I322" s="246"/>
      <c r="J322" s="247">
        <f t="shared" si="30"/>
        <v>0</v>
      </c>
      <c r="K322" s="248"/>
      <c r="L322" s="249"/>
      <c r="M322" s="250" t="s">
        <v>1</v>
      </c>
      <c r="N322" s="251" t="s">
        <v>38</v>
      </c>
      <c r="O322" s="70"/>
      <c r="P322" s="214">
        <f t="shared" si="31"/>
        <v>0</v>
      </c>
      <c r="Q322" s="214">
        <v>0</v>
      </c>
      <c r="R322" s="214">
        <f t="shared" si="32"/>
        <v>0</v>
      </c>
      <c r="S322" s="214">
        <v>0</v>
      </c>
      <c r="T322" s="215">
        <f t="shared" si="33"/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16" t="s">
        <v>168</v>
      </c>
      <c r="AT322" s="216" t="s">
        <v>204</v>
      </c>
      <c r="AU322" s="216" t="s">
        <v>139</v>
      </c>
      <c r="AY322" s="16" t="s">
        <v>127</v>
      </c>
      <c r="BE322" s="217">
        <f t="shared" si="34"/>
        <v>0</v>
      </c>
      <c r="BF322" s="217">
        <f t="shared" si="35"/>
        <v>0</v>
      </c>
      <c r="BG322" s="217">
        <f t="shared" si="36"/>
        <v>0</v>
      </c>
      <c r="BH322" s="217">
        <f t="shared" si="37"/>
        <v>0</v>
      </c>
      <c r="BI322" s="217">
        <f t="shared" si="38"/>
        <v>0</v>
      </c>
      <c r="BJ322" s="16" t="s">
        <v>78</v>
      </c>
      <c r="BK322" s="217">
        <f t="shared" si="39"/>
        <v>0</v>
      </c>
      <c r="BL322" s="16" t="s">
        <v>132</v>
      </c>
      <c r="BM322" s="216" t="s">
        <v>565</v>
      </c>
    </row>
    <row r="323" spans="1:65" s="2" customFormat="1" ht="16.5" customHeight="1">
      <c r="A323" s="33"/>
      <c r="B323" s="34"/>
      <c r="C323" s="241" t="s">
        <v>566</v>
      </c>
      <c r="D323" s="241" t="s">
        <v>204</v>
      </c>
      <c r="E323" s="242" t="s">
        <v>567</v>
      </c>
      <c r="F323" s="243" t="s">
        <v>568</v>
      </c>
      <c r="G323" s="244" t="s">
        <v>519</v>
      </c>
      <c r="H323" s="245">
        <v>1</v>
      </c>
      <c r="I323" s="246"/>
      <c r="J323" s="247">
        <f t="shared" si="30"/>
        <v>0</v>
      </c>
      <c r="K323" s="248"/>
      <c r="L323" s="249"/>
      <c r="M323" s="250" t="s">
        <v>1</v>
      </c>
      <c r="N323" s="251" t="s">
        <v>38</v>
      </c>
      <c r="O323" s="70"/>
      <c r="P323" s="214">
        <f t="shared" si="31"/>
        <v>0</v>
      </c>
      <c r="Q323" s="214">
        <v>0</v>
      </c>
      <c r="R323" s="214">
        <f t="shared" si="32"/>
        <v>0</v>
      </c>
      <c r="S323" s="214">
        <v>0</v>
      </c>
      <c r="T323" s="215">
        <f t="shared" si="33"/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16" t="s">
        <v>168</v>
      </c>
      <c r="AT323" s="216" t="s">
        <v>204</v>
      </c>
      <c r="AU323" s="216" t="s">
        <v>139</v>
      </c>
      <c r="AY323" s="16" t="s">
        <v>127</v>
      </c>
      <c r="BE323" s="217">
        <f t="shared" si="34"/>
        <v>0</v>
      </c>
      <c r="BF323" s="217">
        <f t="shared" si="35"/>
        <v>0</v>
      </c>
      <c r="BG323" s="217">
        <f t="shared" si="36"/>
        <v>0</v>
      </c>
      <c r="BH323" s="217">
        <f t="shared" si="37"/>
        <v>0</v>
      </c>
      <c r="BI323" s="217">
        <f t="shared" si="38"/>
        <v>0</v>
      </c>
      <c r="BJ323" s="16" t="s">
        <v>78</v>
      </c>
      <c r="BK323" s="217">
        <f t="shared" si="39"/>
        <v>0</v>
      </c>
      <c r="BL323" s="16" t="s">
        <v>132</v>
      </c>
      <c r="BM323" s="216" t="s">
        <v>569</v>
      </c>
    </row>
    <row r="324" spans="1:65" s="2" customFormat="1" ht="16.5" customHeight="1">
      <c r="A324" s="33"/>
      <c r="B324" s="34"/>
      <c r="C324" s="241" t="s">
        <v>570</v>
      </c>
      <c r="D324" s="241" t="s">
        <v>204</v>
      </c>
      <c r="E324" s="242" t="s">
        <v>571</v>
      </c>
      <c r="F324" s="243" t="s">
        <v>572</v>
      </c>
      <c r="G324" s="244" t="s">
        <v>519</v>
      </c>
      <c r="H324" s="245">
        <v>1</v>
      </c>
      <c r="I324" s="246"/>
      <c r="J324" s="247">
        <f t="shared" si="30"/>
        <v>0</v>
      </c>
      <c r="K324" s="248"/>
      <c r="L324" s="249"/>
      <c r="M324" s="250" t="s">
        <v>1</v>
      </c>
      <c r="N324" s="251" t="s">
        <v>38</v>
      </c>
      <c r="O324" s="70"/>
      <c r="P324" s="214">
        <f t="shared" si="31"/>
        <v>0</v>
      </c>
      <c r="Q324" s="214">
        <v>0</v>
      </c>
      <c r="R324" s="214">
        <f t="shared" si="32"/>
        <v>0</v>
      </c>
      <c r="S324" s="214">
        <v>0</v>
      </c>
      <c r="T324" s="215">
        <f t="shared" si="33"/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16" t="s">
        <v>168</v>
      </c>
      <c r="AT324" s="216" t="s">
        <v>204</v>
      </c>
      <c r="AU324" s="216" t="s">
        <v>139</v>
      </c>
      <c r="AY324" s="16" t="s">
        <v>127</v>
      </c>
      <c r="BE324" s="217">
        <f t="shared" si="34"/>
        <v>0</v>
      </c>
      <c r="BF324" s="217">
        <f t="shared" si="35"/>
        <v>0</v>
      </c>
      <c r="BG324" s="217">
        <f t="shared" si="36"/>
        <v>0</v>
      </c>
      <c r="BH324" s="217">
        <f t="shared" si="37"/>
        <v>0</v>
      </c>
      <c r="BI324" s="217">
        <f t="shared" si="38"/>
        <v>0</v>
      </c>
      <c r="BJ324" s="16" t="s">
        <v>78</v>
      </c>
      <c r="BK324" s="217">
        <f t="shared" si="39"/>
        <v>0</v>
      </c>
      <c r="BL324" s="16" t="s">
        <v>132</v>
      </c>
      <c r="BM324" s="216" t="s">
        <v>573</v>
      </c>
    </row>
    <row r="325" spans="1:65" s="2" customFormat="1" ht="16.5" customHeight="1">
      <c r="A325" s="33"/>
      <c r="B325" s="34"/>
      <c r="C325" s="241" t="s">
        <v>574</v>
      </c>
      <c r="D325" s="241" t="s">
        <v>204</v>
      </c>
      <c r="E325" s="242" t="s">
        <v>575</v>
      </c>
      <c r="F325" s="243" t="s">
        <v>576</v>
      </c>
      <c r="G325" s="244" t="s">
        <v>519</v>
      </c>
      <c r="H325" s="245">
        <v>1</v>
      </c>
      <c r="I325" s="246"/>
      <c r="J325" s="247">
        <f t="shared" si="30"/>
        <v>0</v>
      </c>
      <c r="K325" s="248"/>
      <c r="L325" s="249"/>
      <c r="M325" s="250" t="s">
        <v>1</v>
      </c>
      <c r="N325" s="251" t="s">
        <v>38</v>
      </c>
      <c r="O325" s="70"/>
      <c r="P325" s="214">
        <f t="shared" si="31"/>
        <v>0</v>
      </c>
      <c r="Q325" s="214">
        <v>0</v>
      </c>
      <c r="R325" s="214">
        <f t="shared" si="32"/>
        <v>0</v>
      </c>
      <c r="S325" s="214">
        <v>0</v>
      </c>
      <c r="T325" s="215">
        <f t="shared" si="33"/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16" t="s">
        <v>168</v>
      </c>
      <c r="AT325" s="216" t="s">
        <v>204</v>
      </c>
      <c r="AU325" s="216" t="s">
        <v>139</v>
      </c>
      <c r="AY325" s="16" t="s">
        <v>127</v>
      </c>
      <c r="BE325" s="217">
        <f t="shared" si="34"/>
        <v>0</v>
      </c>
      <c r="BF325" s="217">
        <f t="shared" si="35"/>
        <v>0</v>
      </c>
      <c r="BG325" s="217">
        <f t="shared" si="36"/>
        <v>0</v>
      </c>
      <c r="BH325" s="217">
        <f t="shared" si="37"/>
        <v>0</v>
      </c>
      <c r="BI325" s="217">
        <f t="shared" si="38"/>
        <v>0</v>
      </c>
      <c r="BJ325" s="16" t="s">
        <v>78</v>
      </c>
      <c r="BK325" s="217">
        <f t="shared" si="39"/>
        <v>0</v>
      </c>
      <c r="BL325" s="16" t="s">
        <v>132</v>
      </c>
      <c r="BM325" s="216" t="s">
        <v>577</v>
      </c>
    </row>
    <row r="326" spans="1:65" s="2" customFormat="1" ht="16.5" customHeight="1">
      <c r="A326" s="33"/>
      <c r="B326" s="34"/>
      <c r="C326" s="241" t="s">
        <v>578</v>
      </c>
      <c r="D326" s="241" t="s">
        <v>204</v>
      </c>
      <c r="E326" s="242" t="s">
        <v>579</v>
      </c>
      <c r="F326" s="243" t="s">
        <v>580</v>
      </c>
      <c r="G326" s="244" t="s">
        <v>519</v>
      </c>
      <c r="H326" s="245">
        <v>1</v>
      </c>
      <c r="I326" s="246"/>
      <c r="J326" s="247">
        <f t="shared" si="30"/>
        <v>0</v>
      </c>
      <c r="K326" s="248"/>
      <c r="L326" s="249"/>
      <c r="M326" s="250" t="s">
        <v>1</v>
      </c>
      <c r="N326" s="251" t="s">
        <v>38</v>
      </c>
      <c r="O326" s="70"/>
      <c r="P326" s="214">
        <f t="shared" si="31"/>
        <v>0</v>
      </c>
      <c r="Q326" s="214">
        <v>0</v>
      </c>
      <c r="R326" s="214">
        <f t="shared" si="32"/>
        <v>0</v>
      </c>
      <c r="S326" s="214">
        <v>0</v>
      </c>
      <c r="T326" s="215">
        <f t="shared" si="33"/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16" t="s">
        <v>168</v>
      </c>
      <c r="AT326" s="216" t="s">
        <v>204</v>
      </c>
      <c r="AU326" s="216" t="s">
        <v>139</v>
      </c>
      <c r="AY326" s="16" t="s">
        <v>127</v>
      </c>
      <c r="BE326" s="217">
        <f t="shared" si="34"/>
        <v>0</v>
      </c>
      <c r="BF326" s="217">
        <f t="shared" si="35"/>
        <v>0</v>
      </c>
      <c r="BG326" s="217">
        <f t="shared" si="36"/>
        <v>0</v>
      </c>
      <c r="BH326" s="217">
        <f t="shared" si="37"/>
        <v>0</v>
      </c>
      <c r="BI326" s="217">
        <f t="shared" si="38"/>
        <v>0</v>
      </c>
      <c r="BJ326" s="16" t="s">
        <v>78</v>
      </c>
      <c r="BK326" s="217">
        <f t="shared" si="39"/>
        <v>0</v>
      </c>
      <c r="BL326" s="16" t="s">
        <v>132</v>
      </c>
      <c r="BM326" s="216" t="s">
        <v>581</v>
      </c>
    </row>
    <row r="327" spans="1:65" s="2" customFormat="1" ht="16.5" customHeight="1">
      <c r="A327" s="33"/>
      <c r="B327" s="34"/>
      <c r="C327" s="241" t="s">
        <v>582</v>
      </c>
      <c r="D327" s="241" t="s">
        <v>204</v>
      </c>
      <c r="E327" s="242" t="s">
        <v>583</v>
      </c>
      <c r="F327" s="243" t="s">
        <v>584</v>
      </c>
      <c r="G327" s="244" t="s">
        <v>519</v>
      </c>
      <c r="H327" s="245">
        <v>1</v>
      </c>
      <c r="I327" s="246"/>
      <c r="J327" s="247">
        <f t="shared" si="30"/>
        <v>0</v>
      </c>
      <c r="K327" s="248"/>
      <c r="L327" s="249"/>
      <c r="M327" s="250" t="s">
        <v>1</v>
      </c>
      <c r="N327" s="251" t="s">
        <v>38</v>
      </c>
      <c r="O327" s="70"/>
      <c r="P327" s="214">
        <f t="shared" si="31"/>
        <v>0</v>
      </c>
      <c r="Q327" s="214">
        <v>0</v>
      </c>
      <c r="R327" s="214">
        <f t="shared" si="32"/>
        <v>0</v>
      </c>
      <c r="S327" s="214">
        <v>0</v>
      </c>
      <c r="T327" s="215">
        <f t="shared" si="33"/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16" t="s">
        <v>168</v>
      </c>
      <c r="AT327" s="216" t="s">
        <v>204</v>
      </c>
      <c r="AU327" s="216" t="s">
        <v>139</v>
      </c>
      <c r="AY327" s="16" t="s">
        <v>127</v>
      </c>
      <c r="BE327" s="217">
        <f t="shared" si="34"/>
        <v>0</v>
      </c>
      <c r="BF327" s="217">
        <f t="shared" si="35"/>
        <v>0</v>
      </c>
      <c r="BG327" s="217">
        <f t="shared" si="36"/>
        <v>0</v>
      </c>
      <c r="BH327" s="217">
        <f t="shared" si="37"/>
        <v>0</v>
      </c>
      <c r="BI327" s="217">
        <f t="shared" si="38"/>
        <v>0</v>
      </c>
      <c r="BJ327" s="16" t="s">
        <v>78</v>
      </c>
      <c r="BK327" s="217">
        <f t="shared" si="39"/>
        <v>0</v>
      </c>
      <c r="BL327" s="16" t="s">
        <v>132</v>
      </c>
      <c r="BM327" s="216" t="s">
        <v>585</v>
      </c>
    </row>
    <row r="328" spans="1:65" s="2" customFormat="1" ht="16.5" customHeight="1">
      <c r="A328" s="33"/>
      <c r="B328" s="34"/>
      <c r="C328" s="241" t="s">
        <v>586</v>
      </c>
      <c r="D328" s="241" t="s">
        <v>204</v>
      </c>
      <c r="E328" s="242" t="s">
        <v>587</v>
      </c>
      <c r="F328" s="243" t="s">
        <v>588</v>
      </c>
      <c r="G328" s="244" t="s">
        <v>519</v>
      </c>
      <c r="H328" s="245">
        <v>5</v>
      </c>
      <c r="I328" s="246"/>
      <c r="J328" s="247">
        <f t="shared" si="30"/>
        <v>0</v>
      </c>
      <c r="K328" s="248"/>
      <c r="L328" s="249"/>
      <c r="M328" s="250" t="s">
        <v>1</v>
      </c>
      <c r="N328" s="251" t="s">
        <v>38</v>
      </c>
      <c r="O328" s="70"/>
      <c r="P328" s="214">
        <f t="shared" si="31"/>
        <v>0</v>
      </c>
      <c r="Q328" s="214">
        <v>0</v>
      </c>
      <c r="R328" s="214">
        <f t="shared" si="32"/>
        <v>0</v>
      </c>
      <c r="S328" s="214">
        <v>0</v>
      </c>
      <c r="T328" s="215">
        <f t="shared" si="33"/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16" t="s">
        <v>168</v>
      </c>
      <c r="AT328" s="216" t="s">
        <v>204</v>
      </c>
      <c r="AU328" s="216" t="s">
        <v>139</v>
      </c>
      <c r="AY328" s="16" t="s">
        <v>127</v>
      </c>
      <c r="BE328" s="217">
        <f t="shared" si="34"/>
        <v>0</v>
      </c>
      <c r="BF328" s="217">
        <f t="shared" si="35"/>
        <v>0</v>
      </c>
      <c r="BG328" s="217">
        <f t="shared" si="36"/>
        <v>0</v>
      </c>
      <c r="BH328" s="217">
        <f t="shared" si="37"/>
        <v>0</v>
      </c>
      <c r="BI328" s="217">
        <f t="shared" si="38"/>
        <v>0</v>
      </c>
      <c r="BJ328" s="16" t="s">
        <v>78</v>
      </c>
      <c r="BK328" s="217">
        <f t="shared" si="39"/>
        <v>0</v>
      </c>
      <c r="BL328" s="16" t="s">
        <v>132</v>
      </c>
      <c r="BM328" s="216" t="s">
        <v>589</v>
      </c>
    </row>
    <row r="329" spans="1:65" s="2" customFormat="1" ht="16.5" customHeight="1">
      <c r="A329" s="33"/>
      <c r="B329" s="34"/>
      <c r="C329" s="241" t="s">
        <v>590</v>
      </c>
      <c r="D329" s="241" t="s">
        <v>204</v>
      </c>
      <c r="E329" s="242" t="s">
        <v>591</v>
      </c>
      <c r="F329" s="243" t="s">
        <v>592</v>
      </c>
      <c r="G329" s="244" t="s">
        <v>153</v>
      </c>
      <c r="H329" s="245">
        <v>5</v>
      </c>
      <c r="I329" s="246"/>
      <c r="J329" s="247">
        <f t="shared" si="30"/>
        <v>0</v>
      </c>
      <c r="K329" s="248"/>
      <c r="L329" s="249"/>
      <c r="M329" s="250" t="s">
        <v>1</v>
      </c>
      <c r="N329" s="251" t="s">
        <v>38</v>
      </c>
      <c r="O329" s="70"/>
      <c r="P329" s="214">
        <f t="shared" si="31"/>
        <v>0</v>
      </c>
      <c r="Q329" s="214">
        <v>0</v>
      </c>
      <c r="R329" s="214">
        <f t="shared" si="32"/>
        <v>0</v>
      </c>
      <c r="S329" s="214">
        <v>0</v>
      </c>
      <c r="T329" s="215">
        <f t="shared" si="33"/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16" t="s">
        <v>168</v>
      </c>
      <c r="AT329" s="216" t="s">
        <v>204</v>
      </c>
      <c r="AU329" s="216" t="s">
        <v>139</v>
      </c>
      <c r="AY329" s="16" t="s">
        <v>127</v>
      </c>
      <c r="BE329" s="217">
        <f t="shared" si="34"/>
        <v>0</v>
      </c>
      <c r="BF329" s="217">
        <f t="shared" si="35"/>
        <v>0</v>
      </c>
      <c r="BG329" s="217">
        <f t="shared" si="36"/>
        <v>0</v>
      </c>
      <c r="BH329" s="217">
        <f t="shared" si="37"/>
        <v>0</v>
      </c>
      <c r="BI329" s="217">
        <f t="shared" si="38"/>
        <v>0</v>
      </c>
      <c r="BJ329" s="16" t="s">
        <v>78</v>
      </c>
      <c r="BK329" s="217">
        <f t="shared" si="39"/>
        <v>0</v>
      </c>
      <c r="BL329" s="16" t="s">
        <v>132</v>
      </c>
      <c r="BM329" s="216" t="s">
        <v>593</v>
      </c>
    </row>
    <row r="330" spans="1:65" s="12" customFormat="1" ht="20.85" customHeight="1">
      <c r="B330" s="188"/>
      <c r="C330" s="189"/>
      <c r="D330" s="190" t="s">
        <v>72</v>
      </c>
      <c r="E330" s="202" t="s">
        <v>586</v>
      </c>
      <c r="F330" s="202" t="s">
        <v>594</v>
      </c>
      <c r="G330" s="189"/>
      <c r="H330" s="189"/>
      <c r="I330" s="192"/>
      <c r="J330" s="203">
        <f>BK330</f>
        <v>0</v>
      </c>
      <c r="K330" s="189"/>
      <c r="L330" s="194"/>
      <c r="M330" s="195"/>
      <c r="N330" s="196"/>
      <c r="O330" s="196"/>
      <c r="P330" s="197">
        <f>P331</f>
        <v>0</v>
      </c>
      <c r="Q330" s="196"/>
      <c r="R330" s="197">
        <f>R331</f>
        <v>0</v>
      </c>
      <c r="S330" s="196"/>
      <c r="T330" s="198">
        <f>T331</f>
        <v>0</v>
      </c>
      <c r="AR330" s="199" t="s">
        <v>78</v>
      </c>
      <c r="AT330" s="200" t="s">
        <v>72</v>
      </c>
      <c r="AU330" s="200" t="s">
        <v>82</v>
      </c>
      <c r="AY330" s="199" t="s">
        <v>127</v>
      </c>
      <c r="BK330" s="201">
        <f>BK331</f>
        <v>0</v>
      </c>
    </row>
    <row r="331" spans="1:65" s="2" customFormat="1" ht="33" customHeight="1">
      <c r="A331" s="33"/>
      <c r="B331" s="34"/>
      <c r="C331" s="204" t="s">
        <v>595</v>
      </c>
      <c r="D331" s="204" t="s">
        <v>129</v>
      </c>
      <c r="E331" s="205" t="s">
        <v>596</v>
      </c>
      <c r="F331" s="206" t="s">
        <v>597</v>
      </c>
      <c r="G331" s="207" t="s">
        <v>192</v>
      </c>
      <c r="H331" s="208">
        <v>2221.3490000000002</v>
      </c>
      <c r="I331" s="209"/>
      <c r="J331" s="210">
        <f>ROUND(I331*H331,2)</f>
        <v>0</v>
      </c>
      <c r="K331" s="211"/>
      <c r="L331" s="38"/>
      <c r="M331" s="212" t="s">
        <v>1</v>
      </c>
      <c r="N331" s="213" t="s">
        <v>38</v>
      </c>
      <c r="O331" s="70"/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16" t="s">
        <v>132</v>
      </c>
      <c r="AT331" s="216" t="s">
        <v>129</v>
      </c>
      <c r="AU331" s="216" t="s">
        <v>139</v>
      </c>
      <c r="AY331" s="16" t="s">
        <v>127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6" t="s">
        <v>78</v>
      </c>
      <c r="BK331" s="217">
        <f>ROUND(I331*H331,2)</f>
        <v>0</v>
      </c>
      <c r="BL331" s="16" t="s">
        <v>132</v>
      </c>
      <c r="BM331" s="216" t="s">
        <v>598</v>
      </c>
    </row>
    <row r="332" spans="1:65" s="12" customFormat="1" ht="22.9" customHeight="1">
      <c r="B332" s="188"/>
      <c r="C332" s="189"/>
      <c r="D332" s="190" t="s">
        <v>72</v>
      </c>
      <c r="E332" s="202" t="s">
        <v>599</v>
      </c>
      <c r="F332" s="202" t="s">
        <v>600</v>
      </c>
      <c r="G332" s="189"/>
      <c r="H332" s="189"/>
      <c r="I332" s="192"/>
      <c r="J332" s="203">
        <f>BK332</f>
        <v>0</v>
      </c>
      <c r="K332" s="189"/>
      <c r="L332" s="194"/>
      <c r="M332" s="195"/>
      <c r="N332" s="196"/>
      <c r="O332" s="196"/>
      <c r="P332" s="197">
        <f>SUM(P333:P340)</f>
        <v>0</v>
      </c>
      <c r="Q332" s="196"/>
      <c r="R332" s="197">
        <f>SUM(R333:R340)</f>
        <v>0</v>
      </c>
      <c r="S332" s="196"/>
      <c r="T332" s="198">
        <f>SUM(T333:T340)</f>
        <v>0</v>
      </c>
      <c r="AR332" s="199" t="s">
        <v>78</v>
      </c>
      <c r="AT332" s="200" t="s">
        <v>72</v>
      </c>
      <c r="AU332" s="200" t="s">
        <v>78</v>
      </c>
      <c r="AY332" s="199" t="s">
        <v>127</v>
      </c>
      <c r="BK332" s="201">
        <f>SUM(BK333:BK340)</f>
        <v>0</v>
      </c>
    </row>
    <row r="333" spans="1:65" s="2" customFormat="1" ht="21.75" customHeight="1">
      <c r="A333" s="33"/>
      <c r="B333" s="34"/>
      <c r="C333" s="204" t="s">
        <v>601</v>
      </c>
      <c r="D333" s="204" t="s">
        <v>129</v>
      </c>
      <c r="E333" s="205" t="s">
        <v>602</v>
      </c>
      <c r="F333" s="206" t="s">
        <v>603</v>
      </c>
      <c r="G333" s="207" t="s">
        <v>192</v>
      </c>
      <c r="H333" s="208">
        <v>733.26</v>
      </c>
      <c r="I333" s="209"/>
      <c r="J333" s="210">
        <f>ROUND(I333*H333,2)</f>
        <v>0</v>
      </c>
      <c r="K333" s="211"/>
      <c r="L333" s="38"/>
      <c r="M333" s="212" t="s">
        <v>1</v>
      </c>
      <c r="N333" s="213" t="s">
        <v>38</v>
      </c>
      <c r="O333" s="70"/>
      <c r="P333" s="214">
        <f>O333*H333</f>
        <v>0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16" t="s">
        <v>132</v>
      </c>
      <c r="AT333" s="216" t="s">
        <v>129</v>
      </c>
      <c r="AU333" s="216" t="s">
        <v>82</v>
      </c>
      <c r="AY333" s="16" t="s">
        <v>127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6" t="s">
        <v>78</v>
      </c>
      <c r="BK333" s="217">
        <f>ROUND(I333*H333,2)</f>
        <v>0</v>
      </c>
      <c r="BL333" s="16" t="s">
        <v>132</v>
      </c>
      <c r="BM333" s="216" t="s">
        <v>604</v>
      </c>
    </row>
    <row r="334" spans="1:65" s="2" customFormat="1" ht="33" customHeight="1">
      <c r="A334" s="33"/>
      <c r="B334" s="34"/>
      <c r="C334" s="204" t="s">
        <v>605</v>
      </c>
      <c r="D334" s="204" t="s">
        <v>129</v>
      </c>
      <c r="E334" s="205" t="s">
        <v>606</v>
      </c>
      <c r="F334" s="206" t="s">
        <v>607</v>
      </c>
      <c r="G334" s="207" t="s">
        <v>192</v>
      </c>
      <c r="H334" s="208">
        <v>7332.6</v>
      </c>
      <c r="I334" s="209"/>
      <c r="J334" s="210">
        <f>ROUND(I334*H334,2)</f>
        <v>0</v>
      </c>
      <c r="K334" s="211"/>
      <c r="L334" s="38"/>
      <c r="M334" s="212" t="s">
        <v>1</v>
      </c>
      <c r="N334" s="213" t="s">
        <v>38</v>
      </c>
      <c r="O334" s="70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16" t="s">
        <v>132</v>
      </c>
      <c r="AT334" s="216" t="s">
        <v>129</v>
      </c>
      <c r="AU334" s="216" t="s">
        <v>82</v>
      </c>
      <c r="AY334" s="16" t="s">
        <v>127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6" t="s">
        <v>78</v>
      </c>
      <c r="BK334" s="217">
        <f>ROUND(I334*H334,2)</f>
        <v>0</v>
      </c>
      <c r="BL334" s="16" t="s">
        <v>132</v>
      </c>
      <c r="BM334" s="216" t="s">
        <v>608</v>
      </c>
    </row>
    <row r="335" spans="1:65" s="13" customFormat="1" ht="11.25">
      <c r="B335" s="218"/>
      <c r="C335" s="219"/>
      <c r="D335" s="220" t="s">
        <v>134</v>
      </c>
      <c r="E335" s="221" t="s">
        <v>1</v>
      </c>
      <c r="F335" s="222" t="s">
        <v>609</v>
      </c>
      <c r="G335" s="219"/>
      <c r="H335" s="223">
        <v>733.26</v>
      </c>
      <c r="I335" s="224"/>
      <c r="J335" s="219"/>
      <c r="K335" s="219"/>
      <c r="L335" s="225"/>
      <c r="M335" s="226"/>
      <c r="N335" s="227"/>
      <c r="O335" s="227"/>
      <c r="P335" s="227"/>
      <c r="Q335" s="227"/>
      <c r="R335" s="227"/>
      <c r="S335" s="227"/>
      <c r="T335" s="228"/>
      <c r="AT335" s="229" t="s">
        <v>134</v>
      </c>
      <c r="AU335" s="229" t="s">
        <v>82</v>
      </c>
      <c r="AV335" s="13" t="s">
        <v>82</v>
      </c>
      <c r="AW335" s="13" t="s">
        <v>30</v>
      </c>
      <c r="AX335" s="13" t="s">
        <v>73</v>
      </c>
      <c r="AY335" s="229" t="s">
        <v>127</v>
      </c>
    </row>
    <row r="336" spans="1:65" s="13" customFormat="1" ht="11.25">
      <c r="B336" s="218"/>
      <c r="C336" s="219"/>
      <c r="D336" s="220" t="s">
        <v>134</v>
      </c>
      <c r="E336" s="219"/>
      <c r="F336" s="222" t="s">
        <v>610</v>
      </c>
      <c r="G336" s="219"/>
      <c r="H336" s="223">
        <v>7332.6</v>
      </c>
      <c r="I336" s="224"/>
      <c r="J336" s="219"/>
      <c r="K336" s="219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134</v>
      </c>
      <c r="AU336" s="229" t="s">
        <v>82</v>
      </c>
      <c r="AV336" s="13" t="s">
        <v>82</v>
      </c>
      <c r="AW336" s="13" t="s">
        <v>4</v>
      </c>
      <c r="AX336" s="13" t="s">
        <v>78</v>
      </c>
      <c r="AY336" s="229" t="s">
        <v>127</v>
      </c>
    </row>
    <row r="337" spans="1:65" s="2" customFormat="1" ht="21.75" customHeight="1">
      <c r="A337" s="33"/>
      <c r="B337" s="34"/>
      <c r="C337" s="204" t="s">
        <v>611</v>
      </c>
      <c r="D337" s="204" t="s">
        <v>129</v>
      </c>
      <c r="E337" s="205" t="s">
        <v>612</v>
      </c>
      <c r="F337" s="206" t="s">
        <v>613</v>
      </c>
      <c r="G337" s="207" t="s">
        <v>192</v>
      </c>
      <c r="H337" s="208">
        <v>185.42099999999999</v>
      </c>
      <c r="I337" s="209"/>
      <c r="J337" s="210">
        <f>ROUND(I337*H337,2)</f>
        <v>0</v>
      </c>
      <c r="K337" s="211"/>
      <c r="L337" s="38"/>
      <c r="M337" s="212" t="s">
        <v>1</v>
      </c>
      <c r="N337" s="213" t="s">
        <v>38</v>
      </c>
      <c r="O337" s="70"/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16" t="s">
        <v>132</v>
      </c>
      <c r="AT337" s="216" t="s">
        <v>129</v>
      </c>
      <c r="AU337" s="216" t="s">
        <v>82</v>
      </c>
      <c r="AY337" s="16" t="s">
        <v>127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6" t="s">
        <v>78</v>
      </c>
      <c r="BK337" s="217">
        <f>ROUND(I337*H337,2)</f>
        <v>0</v>
      </c>
      <c r="BL337" s="16" t="s">
        <v>132</v>
      </c>
      <c r="BM337" s="216" t="s">
        <v>614</v>
      </c>
    </row>
    <row r="338" spans="1:65" s="2" customFormat="1" ht="21.75" customHeight="1">
      <c r="A338" s="33"/>
      <c r="B338" s="34"/>
      <c r="C338" s="204" t="s">
        <v>615</v>
      </c>
      <c r="D338" s="204" t="s">
        <v>129</v>
      </c>
      <c r="E338" s="205" t="s">
        <v>616</v>
      </c>
      <c r="F338" s="206" t="s">
        <v>617</v>
      </c>
      <c r="G338" s="207" t="s">
        <v>192</v>
      </c>
      <c r="H338" s="208">
        <v>547.83900000000006</v>
      </c>
      <c r="I338" s="209"/>
      <c r="J338" s="210">
        <f>ROUND(I338*H338,2)</f>
        <v>0</v>
      </c>
      <c r="K338" s="211"/>
      <c r="L338" s="38"/>
      <c r="M338" s="212" t="s">
        <v>1</v>
      </c>
      <c r="N338" s="213" t="s">
        <v>38</v>
      </c>
      <c r="O338" s="70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16" t="s">
        <v>132</v>
      </c>
      <c r="AT338" s="216" t="s">
        <v>129</v>
      </c>
      <c r="AU338" s="216" t="s">
        <v>82</v>
      </c>
      <c r="AY338" s="16" t="s">
        <v>127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6" t="s">
        <v>78</v>
      </c>
      <c r="BK338" s="217">
        <f>ROUND(I338*H338,2)</f>
        <v>0</v>
      </c>
      <c r="BL338" s="16" t="s">
        <v>132</v>
      </c>
      <c r="BM338" s="216" t="s">
        <v>618</v>
      </c>
    </row>
    <row r="339" spans="1:65" s="13" customFormat="1" ht="11.25">
      <c r="B339" s="218"/>
      <c r="C339" s="219"/>
      <c r="D339" s="220" t="s">
        <v>134</v>
      </c>
      <c r="E339" s="221" t="s">
        <v>1</v>
      </c>
      <c r="F339" s="222" t="s">
        <v>619</v>
      </c>
      <c r="G339" s="219"/>
      <c r="H339" s="223">
        <v>547.83900000000006</v>
      </c>
      <c r="I339" s="224"/>
      <c r="J339" s="219"/>
      <c r="K339" s="219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134</v>
      </c>
      <c r="AU339" s="229" t="s">
        <v>82</v>
      </c>
      <c r="AV339" s="13" t="s">
        <v>82</v>
      </c>
      <c r="AW339" s="13" t="s">
        <v>30</v>
      </c>
      <c r="AX339" s="13" t="s">
        <v>73</v>
      </c>
      <c r="AY339" s="229" t="s">
        <v>127</v>
      </c>
    </row>
    <row r="340" spans="1:65" s="14" customFormat="1" ht="11.25">
      <c r="B340" s="230"/>
      <c r="C340" s="231"/>
      <c r="D340" s="220" t="s">
        <v>134</v>
      </c>
      <c r="E340" s="232" t="s">
        <v>1</v>
      </c>
      <c r="F340" s="233" t="s">
        <v>149</v>
      </c>
      <c r="G340" s="231"/>
      <c r="H340" s="234">
        <v>547.83900000000006</v>
      </c>
      <c r="I340" s="235"/>
      <c r="J340" s="231"/>
      <c r="K340" s="231"/>
      <c r="L340" s="236"/>
      <c r="M340" s="252"/>
      <c r="N340" s="253"/>
      <c r="O340" s="253"/>
      <c r="P340" s="253"/>
      <c r="Q340" s="253"/>
      <c r="R340" s="253"/>
      <c r="S340" s="253"/>
      <c r="T340" s="254"/>
      <c r="AT340" s="240" t="s">
        <v>134</v>
      </c>
      <c r="AU340" s="240" t="s">
        <v>82</v>
      </c>
      <c r="AV340" s="14" t="s">
        <v>132</v>
      </c>
      <c r="AW340" s="14" t="s">
        <v>30</v>
      </c>
      <c r="AX340" s="14" t="s">
        <v>78</v>
      </c>
      <c r="AY340" s="240" t="s">
        <v>127</v>
      </c>
    </row>
    <row r="341" spans="1:65" s="2" customFormat="1" ht="6.95" customHeight="1">
      <c r="A341" s="33"/>
      <c r="B341" s="53"/>
      <c r="C341" s="54"/>
      <c r="D341" s="54"/>
      <c r="E341" s="54"/>
      <c r="F341" s="54"/>
      <c r="G341" s="54"/>
      <c r="H341" s="54"/>
      <c r="I341" s="152"/>
      <c r="J341" s="54"/>
      <c r="K341" s="54"/>
      <c r="L341" s="38"/>
      <c r="M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</row>
  </sheetData>
  <sheetProtection algorithmName="SHA-512" hashValue="v7xh5vQSG3iSE/xmTKAQ1zMTmAfGruC/nDJszHPRsqvURhvnsA5xfC5nCoQulfGPYyE2U5jwBiQl8bAAo3cj3w==" saltValue="ebAzhHadWtDpz5kqzRN3kj5TxGYSDEBCEt/DhmKRzML6rhDYfsP35aeiZNn8tHnc5ew9JW+7G3bbi53QCr17lA==" spinCount="100000" sheet="1" objects="1" scenarios="1" formatColumns="0" formatRows="0" autoFilter="0"/>
  <autoFilter ref="C124:K340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6" t="s">
        <v>84</v>
      </c>
    </row>
    <row r="3" spans="1:46" s="1" customFormat="1" ht="6.95" hidden="1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19"/>
      <c r="AT3" s="16" t="s">
        <v>82</v>
      </c>
    </row>
    <row r="4" spans="1:46" s="1" customFormat="1" ht="24.95" hidden="1" customHeight="1">
      <c r="B4" s="19"/>
      <c r="D4" s="112" t="s">
        <v>92</v>
      </c>
      <c r="I4" s="107"/>
      <c r="L4" s="19"/>
      <c r="M4" s="113" t="s">
        <v>10</v>
      </c>
      <c r="AT4" s="16" t="s">
        <v>4</v>
      </c>
    </row>
    <row r="5" spans="1:46" s="1" customFormat="1" ht="6.95" hidden="1" customHeight="1">
      <c r="B5" s="19"/>
      <c r="I5" s="107"/>
      <c r="L5" s="19"/>
    </row>
    <row r="6" spans="1:46" s="1" customFormat="1" ht="12" hidden="1" customHeight="1">
      <c r="B6" s="19"/>
      <c r="D6" s="114" t="s">
        <v>16</v>
      </c>
      <c r="I6" s="107"/>
      <c r="L6" s="19"/>
    </row>
    <row r="7" spans="1:46" s="1" customFormat="1" ht="16.5" hidden="1" customHeight="1">
      <c r="B7" s="19"/>
      <c r="E7" s="315" t="str">
        <f>'Rekapitulace stavby'!K6</f>
        <v>Dobříš rekonstrukce  ul. Jiráskova d</v>
      </c>
      <c r="F7" s="316"/>
      <c r="G7" s="316"/>
      <c r="H7" s="316"/>
      <c r="I7" s="107"/>
      <c r="L7" s="19"/>
    </row>
    <row r="8" spans="1:46" s="2" customFormat="1" ht="12" hidden="1" customHeight="1">
      <c r="A8" s="33"/>
      <c r="B8" s="38"/>
      <c r="C8" s="33"/>
      <c r="D8" s="114" t="s">
        <v>96</v>
      </c>
      <c r="E8" s="33"/>
      <c r="F8" s="33"/>
      <c r="G8" s="33"/>
      <c r="H8" s="33"/>
      <c r="I8" s="115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8"/>
      <c r="C9" s="33"/>
      <c r="D9" s="33"/>
      <c r="E9" s="317" t="s">
        <v>620</v>
      </c>
      <c r="F9" s="318"/>
      <c r="G9" s="318"/>
      <c r="H9" s="318"/>
      <c r="I9" s="115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8"/>
      <c r="C10" s="33"/>
      <c r="D10" s="33"/>
      <c r="E10" s="33"/>
      <c r="F10" s="33"/>
      <c r="G10" s="33"/>
      <c r="H10" s="33"/>
      <c r="I10" s="115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8"/>
      <c r="C11" s="33"/>
      <c r="D11" s="114" t="s">
        <v>18</v>
      </c>
      <c r="E11" s="33"/>
      <c r="F11" s="116" t="s">
        <v>1</v>
      </c>
      <c r="G11" s="33"/>
      <c r="H11" s="33"/>
      <c r="I11" s="117" t="s">
        <v>19</v>
      </c>
      <c r="J11" s="116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14" t="s">
        <v>20</v>
      </c>
      <c r="E12" s="33"/>
      <c r="F12" s="116" t="s">
        <v>21</v>
      </c>
      <c r="G12" s="33"/>
      <c r="H12" s="33"/>
      <c r="I12" s="117" t="s">
        <v>22</v>
      </c>
      <c r="J12" s="118" t="str">
        <f>'Rekapitulace stavby'!AN8</f>
        <v>15. 7. 2020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8"/>
      <c r="C13" s="33"/>
      <c r="D13" s="33"/>
      <c r="E13" s="33"/>
      <c r="F13" s="33"/>
      <c r="G13" s="33"/>
      <c r="H13" s="33"/>
      <c r="I13" s="115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8"/>
      <c r="C14" s="33"/>
      <c r="D14" s="114" t="s">
        <v>24</v>
      </c>
      <c r="E14" s="33"/>
      <c r="F14" s="33"/>
      <c r="G14" s="33"/>
      <c r="H14" s="33"/>
      <c r="I14" s="117" t="s">
        <v>25</v>
      </c>
      <c r="J14" s="116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8"/>
      <c r="C15" s="33"/>
      <c r="D15" s="33"/>
      <c r="E15" s="116" t="str">
        <f>IF('Rekapitulace stavby'!E11="","",'Rekapitulace stavby'!E11)</f>
        <v xml:space="preserve"> </v>
      </c>
      <c r="F15" s="33"/>
      <c r="G15" s="33"/>
      <c r="H15" s="33"/>
      <c r="I15" s="117" t="s">
        <v>26</v>
      </c>
      <c r="J15" s="116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8"/>
      <c r="C16" s="33"/>
      <c r="D16" s="33"/>
      <c r="E16" s="33"/>
      <c r="F16" s="33"/>
      <c r="G16" s="33"/>
      <c r="H16" s="33"/>
      <c r="I16" s="115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8"/>
      <c r="C17" s="33"/>
      <c r="D17" s="114" t="s">
        <v>27</v>
      </c>
      <c r="E17" s="33"/>
      <c r="F17" s="33"/>
      <c r="G17" s="33"/>
      <c r="H17" s="33"/>
      <c r="I17" s="117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8"/>
      <c r="C18" s="33"/>
      <c r="D18" s="33"/>
      <c r="E18" s="319" t="str">
        <f>'Rekapitulace stavby'!E14</f>
        <v>Vyplň údaj</v>
      </c>
      <c r="F18" s="320"/>
      <c r="G18" s="320"/>
      <c r="H18" s="320"/>
      <c r="I18" s="117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8"/>
      <c r="C19" s="33"/>
      <c r="D19" s="33"/>
      <c r="E19" s="33"/>
      <c r="F19" s="33"/>
      <c r="G19" s="33"/>
      <c r="H19" s="33"/>
      <c r="I19" s="115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8"/>
      <c r="C20" s="33"/>
      <c r="D20" s="114" t="s">
        <v>29</v>
      </c>
      <c r="E20" s="33"/>
      <c r="F20" s="33"/>
      <c r="G20" s="33"/>
      <c r="H20" s="33"/>
      <c r="I20" s="117" t="s">
        <v>25</v>
      </c>
      <c r="J20" s="116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8"/>
      <c r="C21" s="33"/>
      <c r="D21" s="33"/>
      <c r="E21" s="116" t="str">
        <f>IF('Rekapitulace stavby'!E17="","",'Rekapitulace stavby'!E17)</f>
        <v xml:space="preserve"> </v>
      </c>
      <c r="F21" s="33"/>
      <c r="G21" s="33"/>
      <c r="H21" s="33"/>
      <c r="I21" s="117" t="s">
        <v>26</v>
      </c>
      <c r="J21" s="116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8"/>
      <c r="C22" s="33"/>
      <c r="D22" s="33"/>
      <c r="E22" s="33"/>
      <c r="F22" s="33"/>
      <c r="G22" s="33"/>
      <c r="H22" s="33"/>
      <c r="I22" s="115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8"/>
      <c r="C23" s="33"/>
      <c r="D23" s="114" t="s">
        <v>31</v>
      </c>
      <c r="E23" s="33"/>
      <c r="F23" s="33"/>
      <c r="G23" s="33"/>
      <c r="H23" s="33"/>
      <c r="I23" s="117" t="s">
        <v>25</v>
      </c>
      <c r="J23" s="116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8"/>
      <c r="C24" s="33"/>
      <c r="D24" s="33"/>
      <c r="E24" s="116" t="str">
        <f>IF('Rekapitulace stavby'!E20="","",'Rekapitulace stavby'!E20)</f>
        <v xml:space="preserve"> </v>
      </c>
      <c r="F24" s="33"/>
      <c r="G24" s="33"/>
      <c r="H24" s="33"/>
      <c r="I24" s="117" t="s">
        <v>26</v>
      </c>
      <c r="J24" s="116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8"/>
      <c r="C25" s="33"/>
      <c r="D25" s="33"/>
      <c r="E25" s="33"/>
      <c r="F25" s="33"/>
      <c r="G25" s="33"/>
      <c r="H25" s="33"/>
      <c r="I25" s="115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8"/>
      <c r="C26" s="33"/>
      <c r="D26" s="114" t="s">
        <v>32</v>
      </c>
      <c r="E26" s="33"/>
      <c r="F26" s="33"/>
      <c r="G26" s="33"/>
      <c r="H26" s="33"/>
      <c r="I26" s="115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19"/>
      <c r="B27" s="120"/>
      <c r="C27" s="119"/>
      <c r="D27" s="119"/>
      <c r="E27" s="321" t="s">
        <v>1</v>
      </c>
      <c r="F27" s="321"/>
      <c r="G27" s="321"/>
      <c r="H27" s="321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hidden="1" customHeight="1">
      <c r="A28" s="33"/>
      <c r="B28" s="38"/>
      <c r="C28" s="33"/>
      <c r="D28" s="33"/>
      <c r="E28" s="33"/>
      <c r="F28" s="33"/>
      <c r="G28" s="33"/>
      <c r="H28" s="33"/>
      <c r="I28" s="115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23"/>
      <c r="E29" s="123"/>
      <c r="F29" s="123"/>
      <c r="G29" s="123"/>
      <c r="H29" s="123"/>
      <c r="I29" s="124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8"/>
      <c r="C30" s="33"/>
      <c r="D30" s="125" t="s">
        <v>33</v>
      </c>
      <c r="E30" s="33"/>
      <c r="F30" s="33"/>
      <c r="G30" s="33"/>
      <c r="H30" s="33"/>
      <c r="I30" s="115"/>
      <c r="J30" s="126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8"/>
      <c r="C31" s="33"/>
      <c r="D31" s="123"/>
      <c r="E31" s="123"/>
      <c r="F31" s="123"/>
      <c r="G31" s="123"/>
      <c r="H31" s="123"/>
      <c r="I31" s="124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33"/>
      <c r="F32" s="127" t="s">
        <v>35</v>
      </c>
      <c r="G32" s="33"/>
      <c r="H32" s="33"/>
      <c r="I32" s="128" t="s">
        <v>34</v>
      </c>
      <c r="J32" s="127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129" t="s">
        <v>37</v>
      </c>
      <c r="E33" s="114" t="s">
        <v>38</v>
      </c>
      <c r="F33" s="130">
        <f>ROUND((SUM(BE124:BE147)),  2)</f>
        <v>0</v>
      </c>
      <c r="G33" s="33"/>
      <c r="H33" s="33"/>
      <c r="I33" s="131">
        <v>0.21</v>
      </c>
      <c r="J33" s="130">
        <f>ROUND(((SUM(BE124:BE147))*I33),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14" t="s">
        <v>39</v>
      </c>
      <c r="F34" s="130">
        <f>ROUND((SUM(BF124:BF147)),  2)</f>
        <v>0</v>
      </c>
      <c r="G34" s="33"/>
      <c r="H34" s="33"/>
      <c r="I34" s="131">
        <v>0.15</v>
      </c>
      <c r="J34" s="130">
        <f>ROUND(((SUM(BF124:BF147))*I34),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4" t="s">
        <v>40</v>
      </c>
      <c r="F35" s="130">
        <f>ROUND((SUM(BG124:BG147)),  2)</f>
        <v>0</v>
      </c>
      <c r="G35" s="33"/>
      <c r="H35" s="33"/>
      <c r="I35" s="131">
        <v>0.21</v>
      </c>
      <c r="J35" s="130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4" t="s">
        <v>41</v>
      </c>
      <c r="F36" s="130">
        <f>ROUND((SUM(BH124:BH147)),  2)</f>
        <v>0</v>
      </c>
      <c r="G36" s="33"/>
      <c r="H36" s="33"/>
      <c r="I36" s="131">
        <v>0.15</v>
      </c>
      <c r="J36" s="130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4" t="s">
        <v>42</v>
      </c>
      <c r="F37" s="130">
        <f>ROUND((SUM(BI124:BI147)),  2)</f>
        <v>0</v>
      </c>
      <c r="G37" s="33"/>
      <c r="H37" s="33"/>
      <c r="I37" s="131">
        <v>0</v>
      </c>
      <c r="J37" s="130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8"/>
      <c r="C38" s="33"/>
      <c r="D38" s="33"/>
      <c r="E38" s="33"/>
      <c r="F38" s="33"/>
      <c r="G38" s="33"/>
      <c r="H38" s="33"/>
      <c r="I38" s="115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8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8"/>
      <c r="C40" s="33"/>
      <c r="D40" s="33"/>
      <c r="E40" s="33"/>
      <c r="F40" s="33"/>
      <c r="G40" s="33"/>
      <c r="H40" s="33"/>
      <c r="I40" s="115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19"/>
      <c r="I41" s="107"/>
      <c r="L41" s="19"/>
    </row>
    <row r="42" spans="1:31" s="1" customFormat="1" ht="14.45" hidden="1" customHeight="1">
      <c r="B42" s="19"/>
      <c r="I42" s="107"/>
      <c r="L42" s="19"/>
    </row>
    <row r="43" spans="1:31" s="1" customFormat="1" ht="14.45" hidden="1" customHeight="1">
      <c r="B43" s="19"/>
      <c r="I43" s="107"/>
      <c r="L43" s="19"/>
    </row>
    <row r="44" spans="1:31" s="1" customFormat="1" ht="14.45" hidden="1" customHeight="1">
      <c r="B44" s="19"/>
      <c r="I44" s="107"/>
      <c r="L44" s="19"/>
    </row>
    <row r="45" spans="1:31" s="1" customFormat="1" ht="14.45" hidden="1" customHeight="1">
      <c r="B45" s="19"/>
      <c r="I45" s="107"/>
      <c r="L45" s="19"/>
    </row>
    <row r="46" spans="1:31" s="1" customFormat="1" ht="14.45" hidden="1" customHeight="1">
      <c r="B46" s="19"/>
      <c r="I46" s="107"/>
      <c r="L46" s="19"/>
    </row>
    <row r="47" spans="1:31" s="1" customFormat="1" ht="14.45" hidden="1" customHeight="1">
      <c r="B47" s="19"/>
      <c r="I47" s="107"/>
      <c r="L47" s="19"/>
    </row>
    <row r="48" spans="1:31" s="1" customFormat="1" ht="14.45" hidden="1" customHeight="1">
      <c r="B48" s="19"/>
      <c r="I48" s="107"/>
      <c r="L48" s="19"/>
    </row>
    <row r="49" spans="1:31" s="1" customFormat="1" ht="14.45" hidden="1" customHeight="1">
      <c r="B49" s="19"/>
      <c r="I49" s="107"/>
      <c r="L49" s="19"/>
    </row>
    <row r="50" spans="1:31" s="2" customFormat="1" ht="14.45" hidden="1" customHeight="1">
      <c r="B50" s="50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33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11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11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322" t="str">
        <f>E7</f>
        <v>Dobříš rekonstrukce  ul. Jiráskova d</v>
      </c>
      <c r="F85" s="323"/>
      <c r="G85" s="323"/>
      <c r="H85" s="323"/>
      <c r="I85" s="11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11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93" t="str">
        <f>E9</f>
        <v>2 - vedlejší rozpočtové náklady</v>
      </c>
      <c r="F87" s="324"/>
      <c r="G87" s="324"/>
      <c r="H87" s="324"/>
      <c r="I87" s="11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11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7" t="s">
        <v>22</v>
      </c>
      <c r="J89" s="65" t="str">
        <f>IF(J12="","",J12)</f>
        <v>15. 7. 2020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11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117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7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11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6" t="s">
        <v>99</v>
      </c>
      <c r="D94" s="157"/>
      <c r="E94" s="157"/>
      <c r="F94" s="157"/>
      <c r="G94" s="157"/>
      <c r="H94" s="157"/>
      <c r="I94" s="158"/>
      <c r="J94" s="159" t="s">
        <v>100</v>
      </c>
      <c r="K94" s="157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11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60" t="s">
        <v>101</v>
      </c>
      <c r="D96" s="35"/>
      <c r="E96" s="35"/>
      <c r="F96" s="35"/>
      <c r="G96" s="35"/>
      <c r="H96" s="35"/>
      <c r="I96" s="11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hidden="1" customHeight="1">
      <c r="B97" s="161"/>
      <c r="C97" s="162"/>
      <c r="D97" s="163" t="s">
        <v>103</v>
      </c>
      <c r="E97" s="164"/>
      <c r="F97" s="164"/>
      <c r="G97" s="164"/>
      <c r="H97" s="164"/>
      <c r="I97" s="165"/>
      <c r="J97" s="166">
        <f>J125</f>
        <v>0</v>
      </c>
      <c r="K97" s="162"/>
      <c r="L97" s="167"/>
    </row>
    <row r="98" spans="1:31" s="10" customFormat="1" ht="19.899999999999999" hidden="1" customHeight="1">
      <c r="B98" s="168"/>
      <c r="C98" s="169"/>
      <c r="D98" s="170" t="s">
        <v>108</v>
      </c>
      <c r="E98" s="171"/>
      <c r="F98" s="171"/>
      <c r="G98" s="171"/>
      <c r="H98" s="171"/>
      <c r="I98" s="172"/>
      <c r="J98" s="173">
        <f>J126</f>
        <v>0</v>
      </c>
      <c r="K98" s="169"/>
      <c r="L98" s="174"/>
    </row>
    <row r="99" spans="1:31" s="9" customFormat="1" ht="24.95" hidden="1" customHeight="1">
      <c r="B99" s="161"/>
      <c r="C99" s="162"/>
      <c r="D99" s="163" t="s">
        <v>621</v>
      </c>
      <c r="E99" s="164"/>
      <c r="F99" s="164"/>
      <c r="G99" s="164"/>
      <c r="H99" s="164"/>
      <c r="I99" s="165"/>
      <c r="J99" s="166">
        <f>J128</f>
        <v>0</v>
      </c>
      <c r="K99" s="162"/>
      <c r="L99" s="167"/>
    </row>
    <row r="100" spans="1:31" s="9" customFormat="1" ht="24.95" hidden="1" customHeight="1">
      <c r="B100" s="161"/>
      <c r="C100" s="162"/>
      <c r="D100" s="163" t="s">
        <v>622</v>
      </c>
      <c r="E100" s="164"/>
      <c r="F100" s="164"/>
      <c r="G100" s="164"/>
      <c r="H100" s="164"/>
      <c r="I100" s="165"/>
      <c r="J100" s="166">
        <f>J130</f>
        <v>0</v>
      </c>
      <c r="K100" s="162"/>
      <c r="L100" s="167"/>
    </row>
    <row r="101" spans="1:31" s="10" customFormat="1" ht="19.899999999999999" hidden="1" customHeight="1">
      <c r="B101" s="168"/>
      <c r="C101" s="169"/>
      <c r="D101" s="170" t="s">
        <v>623</v>
      </c>
      <c r="E101" s="171"/>
      <c r="F101" s="171"/>
      <c r="G101" s="171"/>
      <c r="H101" s="171"/>
      <c r="I101" s="172"/>
      <c r="J101" s="173">
        <f>J134</f>
        <v>0</v>
      </c>
      <c r="K101" s="169"/>
      <c r="L101" s="174"/>
    </row>
    <row r="102" spans="1:31" s="10" customFormat="1" ht="19.899999999999999" hidden="1" customHeight="1">
      <c r="B102" s="168"/>
      <c r="C102" s="169"/>
      <c r="D102" s="170" t="s">
        <v>624</v>
      </c>
      <c r="E102" s="171"/>
      <c r="F102" s="171"/>
      <c r="G102" s="171"/>
      <c r="H102" s="171"/>
      <c r="I102" s="172"/>
      <c r="J102" s="173">
        <f>J140</f>
        <v>0</v>
      </c>
      <c r="K102" s="169"/>
      <c r="L102" s="174"/>
    </row>
    <row r="103" spans="1:31" s="10" customFormat="1" ht="19.899999999999999" hidden="1" customHeight="1">
      <c r="B103" s="168"/>
      <c r="C103" s="169"/>
      <c r="D103" s="170" t="s">
        <v>625</v>
      </c>
      <c r="E103" s="171"/>
      <c r="F103" s="171"/>
      <c r="G103" s="171"/>
      <c r="H103" s="171"/>
      <c r="I103" s="172"/>
      <c r="J103" s="173">
        <f>J144</f>
        <v>0</v>
      </c>
      <c r="K103" s="169"/>
      <c r="L103" s="174"/>
    </row>
    <row r="104" spans="1:31" s="10" customFormat="1" ht="19.899999999999999" hidden="1" customHeight="1">
      <c r="B104" s="168"/>
      <c r="C104" s="169"/>
      <c r="D104" s="170" t="s">
        <v>626</v>
      </c>
      <c r="E104" s="171"/>
      <c r="F104" s="171"/>
      <c r="G104" s="171"/>
      <c r="H104" s="171"/>
      <c r="I104" s="172"/>
      <c r="J104" s="173">
        <f>J146</f>
        <v>0</v>
      </c>
      <c r="K104" s="169"/>
      <c r="L104" s="174"/>
    </row>
    <row r="105" spans="1:31" s="2" customFormat="1" ht="21.75" hidden="1" customHeight="1">
      <c r="A105" s="33"/>
      <c r="B105" s="34"/>
      <c r="C105" s="35"/>
      <c r="D105" s="35"/>
      <c r="E105" s="35"/>
      <c r="F105" s="35"/>
      <c r="G105" s="35"/>
      <c r="H105" s="35"/>
      <c r="I105" s="11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hidden="1" customHeight="1">
      <c r="A106" s="33"/>
      <c r="B106" s="53"/>
      <c r="C106" s="54"/>
      <c r="D106" s="54"/>
      <c r="E106" s="54"/>
      <c r="F106" s="54"/>
      <c r="G106" s="54"/>
      <c r="H106" s="54"/>
      <c r="I106" s="152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ht="11.25" hidden="1"/>
    <row r="108" spans="1:31" ht="11.25" hidden="1"/>
    <row r="109" spans="1:31" ht="11.25" hidden="1"/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155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112</v>
      </c>
      <c r="D111" s="35"/>
      <c r="E111" s="35"/>
      <c r="F111" s="35"/>
      <c r="G111" s="35"/>
      <c r="H111" s="35"/>
      <c r="I111" s="11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11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322" t="str">
        <f>E7</f>
        <v>Dobříš rekonstrukce  ul. Jiráskova d</v>
      </c>
      <c r="F114" s="323"/>
      <c r="G114" s="323"/>
      <c r="H114" s="323"/>
      <c r="I114" s="11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96</v>
      </c>
      <c r="D115" s="35"/>
      <c r="E115" s="35"/>
      <c r="F115" s="35"/>
      <c r="G115" s="35"/>
      <c r="H115" s="35"/>
      <c r="I115" s="11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93" t="str">
        <f>E9</f>
        <v>2 - vedlejší rozpočtové náklady</v>
      </c>
      <c r="F116" s="324"/>
      <c r="G116" s="324"/>
      <c r="H116" s="324"/>
      <c r="I116" s="11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 xml:space="preserve"> </v>
      </c>
      <c r="G118" s="35"/>
      <c r="H118" s="35"/>
      <c r="I118" s="117" t="s">
        <v>22</v>
      </c>
      <c r="J118" s="65" t="str">
        <f>IF(J12="","",J12)</f>
        <v>15. 7. 2020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1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 xml:space="preserve"> </v>
      </c>
      <c r="G120" s="35"/>
      <c r="H120" s="35"/>
      <c r="I120" s="117" t="s">
        <v>29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27</v>
      </c>
      <c r="D121" s="35"/>
      <c r="E121" s="35"/>
      <c r="F121" s="26" t="str">
        <f>IF(E18="","",E18)</f>
        <v>Vyplň údaj</v>
      </c>
      <c r="G121" s="35"/>
      <c r="H121" s="35"/>
      <c r="I121" s="117" t="s">
        <v>31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11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75"/>
      <c r="B123" s="176"/>
      <c r="C123" s="177" t="s">
        <v>113</v>
      </c>
      <c r="D123" s="178" t="s">
        <v>58</v>
      </c>
      <c r="E123" s="178" t="s">
        <v>54</v>
      </c>
      <c r="F123" s="178" t="s">
        <v>55</v>
      </c>
      <c r="G123" s="178" t="s">
        <v>114</v>
      </c>
      <c r="H123" s="178" t="s">
        <v>115</v>
      </c>
      <c r="I123" s="179" t="s">
        <v>116</v>
      </c>
      <c r="J123" s="180" t="s">
        <v>100</v>
      </c>
      <c r="K123" s="181" t="s">
        <v>117</v>
      </c>
      <c r="L123" s="182"/>
      <c r="M123" s="74" t="s">
        <v>1</v>
      </c>
      <c r="N123" s="75" t="s">
        <v>37</v>
      </c>
      <c r="O123" s="75" t="s">
        <v>118</v>
      </c>
      <c r="P123" s="75" t="s">
        <v>119</v>
      </c>
      <c r="Q123" s="75" t="s">
        <v>120</v>
      </c>
      <c r="R123" s="75" t="s">
        <v>121</v>
      </c>
      <c r="S123" s="75" t="s">
        <v>122</v>
      </c>
      <c r="T123" s="76" t="s">
        <v>123</v>
      </c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</row>
    <row r="124" spans="1:65" s="2" customFormat="1" ht="22.9" customHeight="1">
      <c r="A124" s="33"/>
      <c r="B124" s="34"/>
      <c r="C124" s="81" t="s">
        <v>124</v>
      </c>
      <c r="D124" s="35"/>
      <c r="E124" s="35"/>
      <c r="F124" s="35"/>
      <c r="G124" s="35"/>
      <c r="H124" s="35"/>
      <c r="I124" s="115"/>
      <c r="J124" s="183">
        <f>BK124</f>
        <v>0</v>
      </c>
      <c r="K124" s="35"/>
      <c r="L124" s="38"/>
      <c r="M124" s="77"/>
      <c r="N124" s="184"/>
      <c r="O124" s="78"/>
      <c r="P124" s="185">
        <f>P125+P128+P130</f>
        <v>0</v>
      </c>
      <c r="Q124" s="78"/>
      <c r="R124" s="185">
        <f>R125+R128+R130</f>
        <v>0</v>
      </c>
      <c r="S124" s="78"/>
      <c r="T124" s="186">
        <f>T125+T128+T130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72</v>
      </c>
      <c r="AU124" s="16" t="s">
        <v>102</v>
      </c>
      <c r="BK124" s="187">
        <f>BK125+BK128+BK130</f>
        <v>0</v>
      </c>
    </row>
    <row r="125" spans="1:65" s="12" customFormat="1" ht="25.9" customHeight="1">
      <c r="B125" s="188"/>
      <c r="C125" s="189"/>
      <c r="D125" s="190" t="s">
        <v>72</v>
      </c>
      <c r="E125" s="191" t="s">
        <v>125</v>
      </c>
      <c r="F125" s="191" t="s">
        <v>126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</f>
        <v>0</v>
      </c>
      <c r="Q125" s="196"/>
      <c r="R125" s="197">
        <f>R126</f>
        <v>0</v>
      </c>
      <c r="S125" s="196"/>
      <c r="T125" s="198">
        <f>T126</f>
        <v>0</v>
      </c>
      <c r="AR125" s="199" t="s">
        <v>78</v>
      </c>
      <c r="AT125" s="200" t="s">
        <v>72</v>
      </c>
      <c r="AU125" s="200" t="s">
        <v>73</v>
      </c>
      <c r="AY125" s="199" t="s">
        <v>127</v>
      </c>
      <c r="BK125" s="201">
        <f>BK126</f>
        <v>0</v>
      </c>
    </row>
    <row r="126" spans="1:65" s="12" customFormat="1" ht="22.9" customHeight="1">
      <c r="B126" s="188"/>
      <c r="C126" s="189"/>
      <c r="D126" s="190" t="s">
        <v>72</v>
      </c>
      <c r="E126" s="202" t="s">
        <v>174</v>
      </c>
      <c r="F126" s="202" t="s">
        <v>414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P127</f>
        <v>0</v>
      </c>
      <c r="Q126" s="196"/>
      <c r="R126" s="197">
        <f>R127</f>
        <v>0</v>
      </c>
      <c r="S126" s="196"/>
      <c r="T126" s="198">
        <f>T127</f>
        <v>0</v>
      </c>
      <c r="AR126" s="199" t="s">
        <v>78</v>
      </c>
      <c r="AT126" s="200" t="s">
        <v>72</v>
      </c>
      <c r="AU126" s="200" t="s">
        <v>78</v>
      </c>
      <c r="AY126" s="199" t="s">
        <v>127</v>
      </c>
      <c r="BK126" s="201">
        <f>BK127</f>
        <v>0</v>
      </c>
    </row>
    <row r="127" spans="1:65" s="2" customFormat="1" ht="21.75" customHeight="1">
      <c r="A127" s="33"/>
      <c r="B127" s="34"/>
      <c r="C127" s="204" t="s">
        <v>78</v>
      </c>
      <c r="D127" s="204" t="s">
        <v>129</v>
      </c>
      <c r="E127" s="205" t="s">
        <v>627</v>
      </c>
      <c r="F127" s="206" t="s">
        <v>628</v>
      </c>
      <c r="G127" s="207" t="s">
        <v>629</v>
      </c>
      <c r="H127" s="208">
        <v>1</v>
      </c>
      <c r="I127" s="209"/>
      <c r="J127" s="210">
        <f>ROUND(I127*H127,2)</f>
        <v>0</v>
      </c>
      <c r="K127" s="211"/>
      <c r="L127" s="38"/>
      <c r="M127" s="212" t="s">
        <v>1</v>
      </c>
      <c r="N127" s="213" t="s">
        <v>38</v>
      </c>
      <c r="O127" s="70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6" t="s">
        <v>132</v>
      </c>
      <c r="AT127" s="216" t="s">
        <v>129</v>
      </c>
      <c r="AU127" s="216" t="s">
        <v>82</v>
      </c>
      <c r="AY127" s="16" t="s">
        <v>127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78</v>
      </c>
      <c r="BK127" s="217">
        <f>ROUND(I127*H127,2)</f>
        <v>0</v>
      </c>
      <c r="BL127" s="16" t="s">
        <v>132</v>
      </c>
      <c r="BM127" s="216" t="s">
        <v>630</v>
      </c>
    </row>
    <row r="128" spans="1:65" s="12" customFormat="1" ht="25.9" customHeight="1">
      <c r="B128" s="188"/>
      <c r="C128" s="189"/>
      <c r="D128" s="190" t="s">
        <v>72</v>
      </c>
      <c r="E128" s="191" t="s">
        <v>631</v>
      </c>
      <c r="F128" s="191" t="s">
        <v>632</v>
      </c>
      <c r="G128" s="189"/>
      <c r="H128" s="189"/>
      <c r="I128" s="192"/>
      <c r="J128" s="193">
        <f>BK128</f>
        <v>0</v>
      </c>
      <c r="K128" s="189"/>
      <c r="L128" s="194"/>
      <c r="M128" s="195"/>
      <c r="N128" s="196"/>
      <c r="O128" s="196"/>
      <c r="P128" s="197">
        <f>P129</f>
        <v>0</v>
      </c>
      <c r="Q128" s="196"/>
      <c r="R128" s="197">
        <f>R129</f>
        <v>0</v>
      </c>
      <c r="S128" s="196"/>
      <c r="T128" s="198">
        <f>T129</f>
        <v>0</v>
      </c>
      <c r="AR128" s="199" t="s">
        <v>132</v>
      </c>
      <c r="AT128" s="200" t="s">
        <v>72</v>
      </c>
      <c r="AU128" s="200" t="s">
        <v>73</v>
      </c>
      <c r="AY128" s="199" t="s">
        <v>127</v>
      </c>
      <c r="BK128" s="201">
        <f>BK129</f>
        <v>0</v>
      </c>
    </row>
    <row r="129" spans="1:65" s="2" customFormat="1" ht="16.5" customHeight="1">
      <c r="A129" s="33"/>
      <c r="B129" s="34"/>
      <c r="C129" s="204" t="s">
        <v>82</v>
      </c>
      <c r="D129" s="204" t="s">
        <v>129</v>
      </c>
      <c r="E129" s="205" t="s">
        <v>633</v>
      </c>
      <c r="F129" s="206" t="s">
        <v>634</v>
      </c>
      <c r="G129" s="207" t="s">
        <v>629</v>
      </c>
      <c r="H129" s="208">
        <v>1</v>
      </c>
      <c r="I129" s="209"/>
      <c r="J129" s="210">
        <f>ROUND(I129*H129,2)</f>
        <v>0</v>
      </c>
      <c r="K129" s="211"/>
      <c r="L129" s="38"/>
      <c r="M129" s="212" t="s">
        <v>1</v>
      </c>
      <c r="N129" s="213" t="s">
        <v>38</v>
      </c>
      <c r="O129" s="70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6" t="s">
        <v>132</v>
      </c>
      <c r="AT129" s="216" t="s">
        <v>129</v>
      </c>
      <c r="AU129" s="216" t="s">
        <v>78</v>
      </c>
      <c r="AY129" s="16" t="s">
        <v>127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78</v>
      </c>
      <c r="BK129" s="217">
        <f>ROUND(I129*H129,2)</f>
        <v>0</v>
      </c>
      <c r="BL129" s="16" t="s">
        <v>132</v>
      </c>
      <c r="BM129" s="216" t="s">
        <v>635</v>
      </c>
    </row>
    <row r="130" spans="1:65" s="12" customFormat="1" ht="25.9" customHeight="1">
      <c r="B130" s="188"/>
      <c r="C130" s="189"/>
      <c r="D130" s="190" t="s">
        <v>72</v>
      </c>
      <c r="E130" s="191" t="s">
        <v>636</v>
      </c>
      <c r="F130" s="191" t="s">
        <v>637</v>
      </c>
      <c r="G130" s="189"/>
      <c r="H130" s="189"/>
      <c r="I130" s="192"/>
      <c r="J130" s="193">
        <f>BK130</f>
        <v>0</v>
      </c>
      <c r="K130" s="189"/>
      <c r="L130" s="194"/>
      <c r="M130" s="195"/>
      <c r="N130" s="196"/>
      <c r="O130" s="196"/>
      <c r="P130" s="197">
        <f>P131+SUM(P132:P134)+P140+P144+P146</f>
        <v>0</v>
      </c>
      <c r="Q130" s="196"/>
      <c r="R130" s="197">
        <f>R131+SUM(R132:R134)+R140+R144+R146</f>
        <v>0</v>
      </c>
      <c r="S130" s="196"/>
      <c r="T130" s="198">
        <f>T131+SUM(T132:T134)+T140+T144+T146</f>
        <v>0</v>
      </c>
      <c r="AR130" s="199" t="s">
        <v>150</v>
      </c>
      <c r="AT130" s="200" t="s">
        <v>72</v>
      </c>
      <c r="AU130" s="200" t="s">
        <v>73</v>
      </c>
      <c r="AY130" s="199" t="s">
        <v>127</v>
      </c>
      <c r="BK130" s="201">
        <f>BK131+SUM(BK132:BK134)+BK140+BK144+BK146</f>
        <v>0</v>
      </c>
    </row>
    <row r="131" spans="1:65" s="2" customFormat="1" ht="16.5" customHeight="1">
      <c r="A131" s="33"/>
      <c r="B131" s="34"/>
      <c r="C131" s="204" t="s">
        <v>139</v>
      </c>
      <c r="D131" s="204" t="s">
        <v>129</v>
      </c>
      <c r="E131" s="205" t="s">
        <v>638</v>
      </c>
      <c r="F131" s="206" t="s">
        <v>639</v>
      </c>
      <c r="G131" s="207" t="s">
        <v>640</v>
      </c>
      <c r="H131" s="208">
        <v>1</v>
      </c>
      <c r="I131" s="209"/>
      <c r="J131" s="210">
        <f>ROUND(I131*H131,2)</f>
        <v>0</v>
      </c>
      <c r="K131" s="211"/>
      <c r="L131" s="38"/>
      <c r="M131" s="212" t="s">
        <v>1</v>
      </c>
      <c r="N131" s="213" t="s">
        <v>38</v>
      </c>
      <c r="O131" s="70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641</v>
      </c>
      <c r="AT131" s="216" t="s">
        <v>129</v>
      </c>
      <c r="AU131" s="216" t="s">
        <v>78</v>
      </c>
      <c r="AY131" s="16" t="s">
        <v>127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78</v>
      </c>
      <c r="BK131" s="217">
        <f>ROUND(I131*H131,2)</f>
        <v>0</v>
      </c>
      <c r="BL131" s="16" t="s">
        <v>641</v>
      </c>
      <c r="BM131" s="216" t="s">
        <v>642</v>
      </c>
    </row>
    <row r="132" spans="1:65" s="2" customFormat="1" ht="21.75" customHeight="1">
      <c r="A132" s="33"/>
      <c r="B132" s="34"/>
      <c r="C132" s="204" t="s">
        <v>132</v>
      </c>
      <c r="D132" s="204" t="s">
        <v>129</v>
      </c>
      <c r="E132" s="205" t="s">
        <v>643</v>
      </c>
      <c r="F132" s="206" t="s">
        <v>644</v>
      </c>
      <c r="G132" s="207" t="s">
        <v>645</v>
      </c>
      <c r="H132" s="208">
        <v>1</v>
      </c>
      <c r="I132" s="209"/>
      <c r="J132" s="210">
        <f>ROUND(I132*H132,2)</f>
        <v>0</v>
      </c>
      <c r="K132" s="211"/>
      <c r="L132" s="38"/>
      <c r="M132" s="212" t="s">
        <v>1</v>
      </c>
      <c r="N132" s="213" t="s">
        <v>38</v>
      </c>
      <c r="O132" s="70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6" t="s">
        <v>641</v>
      </c>
      <c r="AT132" s="216" t="s">
        <v>129</v>
      </c>
      <c r="AU132" s="216" t="s">
        <v>78</v>
      </c>
      <c r="AY132" s="16" t="s">
        <v>127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6" t="s">
        <v>78</v>
      </c>
      <c r="BK132" s="217">
        <f>ROUND(I132*H132,2)</f>
        <v>0</v>
      </c>
      <c r="BL132" s="16" t="s">
        <v>641</v>
      </c>
      <c r="BM132" s="216" t="s">
        <v>646</v>
      </c>
    </row>
    <row r="133" spans="1:65" s="2" customFormat="1" ht="21.75" customHeight="1">
      <c r="A133" s="33"/>
      <c r="B133" s="34"/>
      <c r="C133" s="204" t="s">
        <v>150</v>
      </c>
      <c r="D133" s="204" t="s">
        <v>129</v>
      </c>
      <c r="E133" s="205" t="s">
        <v>647</v>
      </c>
      <c r="F133" s="206" t="s">
        <v>648</v>
      </c>
      <c r="G133" s="207" t="s">
        <v>645</v>
      </c>
      <c r="H133" s="208">
        <v>1</v>
      </c>
      <c r="I133" s="209"/>
      <c r="J133" s="210">
        <f>ROUND(I133*H133,2)</f>
        <v>0</v>
      </c>
      <c r="K133" s="211"/>
      <c r="L133" s="38"/>
      <c r="M133" s="212" t="s">
        <v>1</v>
      </c>
      <c r="N133" s="213" t="s">
        <v>38</v>
      </c>
      <c r="O133" s="70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641</v>
      </c>
      <c r="AT133" s="216" t="s">
        <v>129</v>
      </c>
      <c r="AU133" s="216" t="s">
        <v>78</v>
      </c>
      <c r="AY133" s="16" t="s">
        <v>127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78</v>
      </c>
      <c r="BK133" s="217">
        <f>ROUND(I133*H133,2)</f>
        <v>0</v>
      </c>
      <c r="BL133" s="16" t="s">
        <v>641</v>
      </c>
      <c r="BM133" s="216" t="s">
        <v>649</v>
      </c>
    </row>
    <row r="134" spans="1:65" s="12" customFormat="1" ht="22.9" customHeight="1">
      <c r="B134" s="188"/>
      <c r="C134" s="189"/>
      <c r="D134" s="190" t="s">
        <v>72</v>
      </c>
      <c r="E134" s="202" t="s">
        <v>650</v>
      </c>
      <c r="F134" s="202" t="s">
        <v>651</v>
      </c>
      <c r="G134" s="189"/>
      <c r="H134" s="189"/>
      <c r="I134" s="192"/>
      <c r="J134" s="203">
        <f>BK134</f>
        <v>0</v>
      </c>
      <c r="K134" s="189"/>
      <c r="L134" s="194"/>
      <c r="M134" s="195"/>
      <c r="N134" s="196"/>
      <c r="O134" s="196"/>
      <c r="P134" s="197">
        <f>SUM(P135:P139)</f>
        <v>0</v>
      </c>
      <c r="Q134" s="196"/>
      <c r="R134" s="197">
        <f>SUM(R135:R139)</f>
        <v>0</v>
      </c>
      <c r="S134" s="196"/>
      <c r="T134" s="198">
        <f>SUM(T135:T139)</f>
        <v>0</v>
      </c>
      <c r="AR134" s="199" t="s">
        <v>150</v>
      </c>
      <c r="AT134" s="200" t="s">
        <v>72</v>
      </c>
      <c r="AU134" s="200" t="s">
        <v>78</v>
      </c>
      <c r="AY134" s="199" t="s">
        <v>127</v>
      </c>
      <c r="BK134" s="201">
        <f>SUM(BK135:BK139)</f>
        <v>0</v>
      </c>
    </row>
    <row r="135" spans="1:65" s="2" customFormat="1" ht="21.75" customHeight="1">
      <c r="A135" s="33"/>
      <c r="B135" s="34"/>
      <c r="C135" s="204" t="s">
        <v>155</v>
      </c>
      <c r="D135" s="204" t="s">
        <v>129</v>
      </c>
      <c r="E135" s="205" t="s">
        <v>652</v>
      </c>
      <c r="F135" s="206" t="s">
        <v>653</v>
      </c>
      <c r="G135" s="207" t="s">
        <v>645</v>
      </c>
      <c r="H135" s="208">
        <v>1</v>
      </c>
      <c r="I135" s="209"/>
      <c r="J135" s="210">
        <f>ROUND(I135*H135,2)</f>
        <v>0</v>
      </c>
      <c r="K135" s="211"/>
      <c r="L135" s="38"/>
      <c r="M135" s="212" t="s">
        <v>1</v>
      </c>
      <c r="N135" s="213" t="s">
        <v>38</v>
      </c>
      <c r="O135" s="70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6" t="s">
        <v>641</v>
      </c>
      <c r="AT135" s="216" t="s">
        <v>129</v>
      </c>
      <c r="AU135" s="216" t="s">
        <v>82</v>
      </c>
      <c r="AY135" s="16" t="s">
        <v>127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78</v>
      </c>
      <c r="BK135" s="217">
        <f>ROUND(I135*H135,2)</f>
        <v>0</v>
      </c>
      <c r="BL135" s="16" t="s">
        <v>641</v>
      </c>
      <c r="BM135" s="216" t="s">
        <v>654</v>
      </c>
    </row>
    <row r="136" spans="1:65" s="2" customFormat="1" ht="21.75" customHeight="1">
      <c r="A136" s="33"/>
      <c r="B136" s="34"/>
      <c r="C136" s="204" t="s">
        <v>159</v>
      </c>
      <c r="D136" s="204" t="s">
        <v>129</v>
      </c>
      <c r="E136" s="205" t="s">
        <v>655</v>
      </c>
      <c r="F136" s="206" t="s">
        <v>656</v>
      </c>
      <c r="G136" s="207" t="s">
        <v>640</v>
      </c>
      <c r="H136" s="208">
        <v>1</v>
      </c>
      <c r="I136" s="209"/>
      <c r="J136" s="210">
        <f>ROUND(I136*H136,2)</f>
        <v>0</v>
      </c>
      <c r="K136" s="211"/>
      <c r="L136" s="38"/>
      <c r="M136" s="212" t="s">
        <v>1</v>
      </c>
      <c r="N136" s="213" t="s">
        <v>38</v>
      </c>
      <c r="O136" s="70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641</v>
      </c>
      <c r="AT136" s="216" t="s">
        <v>129</v>
      </c>
      <c r="AU136" s="216" t="s">
        <v>82</v>
      </c>
      <c r="AY136" s="16" t="s">
        <v>127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6" t="s">
        <v>78</v>
      </c>
      <c r="BK136" s="217">
        <f>ROUND(I136*H136,2)</f>
        <v>0</v>
      </c>
      <c r="BL136" s="16" t="s">
        <v>641</v>
      </c>
      <c r="BM136" s="216" t="s">
        <v>657</v>
      </c>
    </row>
    <row r="137" spans="1:65" s="2" customFormat="1" ht="21.75" customHeight="1">
      <c r="A137" s="33"/>
      <c r="B137" s="34"/>
      <c r="C137" s="204" t="s">
        <v>168</v>
      </c>
      <c r="D137" s="204" t="s">
        <v>129</v>
      </c>
      <c r="E137" s="205" t="s">
        <v>658</v>
      </c>
      <c r="F137" s="206" t="s">
        <v>659</v>
      </c>
      <c r="G137" s="207" t="s">
        <v>640</v>
      </c>
      <c r="H137" s="208">
        <v>1</v>
      </c>
      <c r="I137" s="209"/>
      <c r="J137" s="210">
        <f>ROUND(I137*H137,2)</f>
        <v>0</v>
      </c>
      <c r="K137" s="211"/>
      <c r="L137" s="38"/>
      <c r="M137" s="212" t="s">
        <v>1</v>
      </c>
      <c r="N137" s="213" t="s">
        <v>38</v>
      </c>
      <c r="O137" s="70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6" t="s">
        <v>641</v>
      </c>
      <c r="AT137" s="216" t="s">
        <v>129</v>
      </c>
      <c r="AU137" s="216" t="s">
        <v>82</v>
      </c>
      <c r="AY137" s="16" t="s">
        <v>127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6" t="s">
        <v>78</v>
      </c>
      <c r="BK137" s="217">
        <f>ROUND(I137*H137,2)</f>
        <v>0</v>
      </c>
      <c r="BL137" s="16" t="s">
        <v>641</v>
      </c>
      <c r="BM137" s="216" t="s">
        <v>660</v>
      </c>
    </row>
    <row r="138" spans="1:65" s="2" customFormat="1" ht="21.75" customHeight="1">
      <c r="A138" s="33"/>
      <c r="B138" s="34"/>
      <c r="C138" s="204" t="s">
        <v>174</v>
      </c>
      <c r="D138" s="204" t="s">
        <v>129</v>
      </c>
      <c r="E138" s="205" t="s">
        <v>661</v>
      </c>
      <c r="F138" s="206" t="s">
        <v>662</v>
      </c>
      <c r="G138" s="207" t="s">
        <v>640</v>
      </c>
      <c r="H138" s="208">
        <v>1</v>
      </c>
      <c r="I138" s="209"/>
      <c r="J138" s="210">
        <f>ROUND(I138*H138,2)</f>
        <v>0</v>
      </c>
      <c r="K138" s="211"/>
      <c r="L138" s="38"/>
      <c r="M138" s="212" t="s">
        <v>1</v>
      </c>
      <c r="N138" s="213" t="s">
        <v>38</v>
      </c>
      <c r="O138" s="70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641</v>
      </c>
      <c r="AT138" s="216" t="s">
        <v>129</v>
      </c>
      <c r="AU138" s="216" t="s">
        <v>82</v>
      </c>
      <c r="AY138" s="16" t="s">
        <v>127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78</v>
      </c>
      <c r="BK138" s="217">
        <f>ROUND(I138*H138,2)</f>
        <v>0</v>
      </c>
      <c r="BL138" s="16" t="s">
        <v>641</v>
      </c>
      <c r="BM138" s="216" t="s">
        <v>663</v>
      </c>
    </row>
    <row r="139" spans="1:65" s="2" customFormat="1" ht="33" customHeight="1">
      <c r="A139" s="33"/>
      <c r="B139" s="34"/>
      <c r="C139" s="204" t="s">
        <v>179</v>
      </c>
      <c r="D139" s="204" t="s">
        <v>129</v>
      </c>
      <c r="E139" s="205" t="s">
        <v>664</v>
      </c>
      <c r="F139" s="206" t="s">
        <v>665</v>
      </c>
      <c r="G139" s="207" t="s">
        <v>640</v>
      </c>
      <c r="H139" s="208">
        <v>1</v>
      </c>
      <c r="I139" s="209"/>
      <c r="J139" s="210">
        <f>ROUND(I139*H139,2)</f>
        <v>0</v>
      </c>
      <c r="K139" s="211"/>
      <c r="L139" s="38"/>
      <c r="M139" s="212" t="s">
        <v>1</v>
      </c>
      <c r="N139" s="213" t="s">
        <v>38</v>
      </c>
      <c r="O139" s="70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6" t="s">
        <v>641</v>
      </c>
      <c r="AT139" s="216" t="s">
        <v>129</v>
      </c>
      <c r="AU139" s="216" t="s">
        <v>82</v>
      </c>
      <c r="AY139" s="16" t="s">
        <v>127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6" t="s">
        <v>78</v>
      </c>
      <c r="BK139" s="217">
        <f>ROUND(I139*H139,2)</f>
        <v>0</v>
      </c>
      <c r="BL139" s="16" t="s">
        <v>641</v>
      </c>
      <c r="BM139" s="216" t="s">
        <v>666</v>
      </c>
    </row>
    <row r="140" spans="1:65" s="12" customFormat="1" ht="22.9" customHeight="1">
      <c r="B140" s="188"/>
      <c r="C140" s="189"/>
      <c r="D140" s="190" t="s">
        <v>72</v>
      </c>
      <c r="E140" s="202" t="s">
        <v>667</v>
      </c>
      <c r="F140" s="202" t="s">
        <v>668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SUM(P141:P143)</f>
        <v>0</v>
      </c>
      <c r="Q140" s="196"/>
      <c r="R140" s="197">
        <f>SUM(R141:R143)</f>
        <v>0</v>
      </c>
      <c r="S140" s="196"/>
      <c r="T140" s="198">
        <f>SUM(T141:T143)</f>
        <v>0</v>
      </c>
      <c r="AR140" s="199" t="s">
        <v>150</v>
      </c>
      <c r="AT140" s="200" t="s">
        <v>72</v>
      </c>
      <c r="AU140" s="200" t="s">
        <v>78</v>
      </c>
      <c r="AY140" s="199" t="s">
        <v>127</v>
      </c>
      <c r="BK140" s="201">
        <f>SUM(BK141:BK143)</f>
        <v>0</v>
      </c>
    </row>
    <row r="141" spans="1:65" s="2" customFormat="1" ht="16.5" customHeight="1">
      <c r="A141" s="33"/>
      <c r="B141" s="34"/>
      <c r="C141" s="204" t="s">
        <v>185</v>
      </c>
      <c r="D141" s="204" t="s">
        <v>129</v>
      </c>
      <c r="E141" s="205" t="s">
        <v>669</v>
      </c>
      <c r="F141" s="206" t="s">
        <v>670</v>
      </c>
      <c r="G141" s="207" t="s">
        <v>645</v>
      </c>
      <c r="H141" s="208">
        <v>1</v>
      </c>
      <c r="I141" s="209"/>
      <c r="J141" s="210">
        <f>ROUND(I141*H141,2)</f>
        <v>0</v>
      </c>
      <c r="K141" s="211"/>
      <c r="L141" s="38"/>
      <c r="M141" s="212" t="s">
        <v>1</v>
      </c>
      <c r="N141" s="213" t="s">
        <v>38</v>
      </c>
      <c r="O141" s="70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6" t="s">
        <v>641</v>
      </c>
      <c r="AT141" s="216" t="s">
        <v>129</v>
      </c>
      <c r="AU141" s="216" t="s">
        <v>82</v>
      </c>
      <c r="AY141" s="16" t="s">
        <v>127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78</v>
      </c>
      <c r="BK141" s="217">
        <f>ROUND(I141*H141,2)</f>
        <v>0</v>
      </c>
      <c r="BL141" s="16" t="s">
        <v>641</v>
      </c>
      <c r="BM141" s="216" t="s">
        <v>671</v>
      </c>
    </row>
    <row r="142" spans="1:65" s="2" customFormat="1" ht="21.75" customHeight="1">
      <c r="A142" s="33"/>
      <c r="B142" s="34"/>
      <c r="C142" s="204" t="s">
        <v>189</v>
      </c>
      <c r="D142" s="204" t="s">
        <v>129</v>
      </c>
      <c r="E142" s="205" t="s">
        <v>672</v>
      </c>
      <c r="F142" s="206" t="s">
        <v>673</v>
      </c>
      <c r="G142" s="207" t="s">
        <v>640</v>
      </c>
      <c r="H142" s="208">
        <v>4</v>
      </c>
      <c r="I142" s="209"/>
      <c r="J142" s="210">
        <f>ROUND(I142*H142,2)</f>
        <v>0</v>
      </c>
      <c r="K142" s="211"/>
      <c r="L142" s="38"/>
      <c r="M142" s="212" t="s">
        <v>1</v>
      </c>
      <c r="N142" s="213" t="s">
        <v>38</v>
      </c>
      <c r="O142" s="70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6" t="s">
        <v>641</v>
      </c>
      <c r="AT142" s="216" t="s">
        <v>129</v>
      </c>
      <c r="AU142" s="216" t="s">
        <v>82</v>
      </c>
      <c r="AY142" s="16" t="s">
        <v>127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78</v>
      </c>
      <c r="BK142" s="217">
        <f>ROUND(I142*H142,2)</f>
        <v>0</v>
      </c>
      <c r="BL142" s="16" t="s">
        <v>641</v>
      </c>
      <c r="BM142" s="216" t="s">
        <v>674</v>
      </c>
    </row>
    <row r="143" spans="1:65" s="2" customFormat="1" ht="21.75" customHeight="1">
      <c r="A143" s="33"/>
      <c r="B143" s="34"/>
      <c r="C143" s="204" t="s">
        <v>195</v>
      </c>
      <c r="D143" s="204" t="s">
        <v>129</v>
      </c>
      <c r="E143" s="205" t="s">
        <v>675</v>
      </c>
      <c r="F143" s="206" t="s">
        <v>676</v>
      </c>
      <c r="G143" s="207" t="s">
        <v>645</v>
      </c>
      <c r="H143" s="208">
        <v>1</v>
      </c>
      <c r="I143" s="209"/>
      <c r="J143" s="210">
        <f>ROUND(I143*H143,2)</f>
        <v>0</v>
      </c>
      <c r="K143" s="211"/>
      <c r="L143" s="38"/>
      <c r="M143" s="212" t="s">
        <v>1</v>
      </c>
      <c r="N143" s="213" t="s">
        <v>38</v>
      </c>
      <c r="O143" s="70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6" t="s">
        <v>641</v>
      </c>
      <c r="AT143" s="216" t="s">
        <v>129</v>
      </c>
      <c r="AU143" s="216" t="s">
        <v>82</v>
      </c>
      <c r="AY143" s="16" t="s">
        <v>127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78</v>
      </c>
      <c r="BK143" s="217">
        <f>ROUND(I143*H143,2)</f>
        <v>0</v>
      </c>
      <c r="BL143" s="16" t="s">
        <v>641</v>
      </c>
      <c r="BM143" s="216" t="s">
        <v>677</v>
      </c>
    </row>
    <row r="144" spans="1:65" s="12" customFormat="1" ht="22.9" customHeight="1">
      <c r="B144" s="188"/>
      <c r="C144" s="189"/>
      <c r="D144" s="190" t="s">
        <v>72</v>
      </c>
      <c r="E144" s="202" t="s">
        <v>678</v>
      </c>
      <c r="F144" s="202" t="s">
        <v>679</v>
      </c>
      <c r="G144" s="189"/>
      <c r="H144" s="189"/>
      <c r="I144" s="192"/>
      <c r="J144" s="203">
        <f>BK144</f>
        <v>0</v>
      </c>
      <c r="K144" s="189"/>
      <c r="L144" s="194"/>
      <c r="M144" s="195"/>
      <c r="N144" s="196"/>
      <c r="O144" s="196"/>
      <c r="P144" s="197">
        <f>P145</f>
        <v>0</v>
      </c>
      <c r="Q144" s="196"/>
      <c r="R144" s="197">
        <f>R145</f>
        <v>0</v>
      </c>
      <c r="S144" s="196"/>
      <c r="T144" s="198">
        <f>T145</f>
        <v>0</v>
      </c>
      <c r="AR144" s="199" t="s">
        <v>150</v>
      </c>
      <c r="AT144" s="200" t="s">
        <v>72</v>
      </c>
      <c r="AU144" s="200" t="s">
        <v>78</v>
      </c>
      <c r="AY144" s="199" t="s">
        <v>127</v>
      </c>
      <c r="BK144" s="201">
        <f>BK145</f>
        <v>0</v>
      </c>
    </row>
    <row r="145" spans="1:65" s="2" customFormat="1" ht="21.75" customHeight="1">
      <c r="A145" s="33"/>
      <c r="B145" s="34"/>
      <c r="C145" s="204" t="s">
        <v>199</v>
      </c>
      <c r="D145" s="204" t="s">
        <v>129</v>
      </c>
      <c r="E145" s="205" t="s">
        <v>680</v>
      </c>
      <c r="F145" s="206" t="s">
        <v>681</v>
      </c>
      <c r="G145" s="207" t="s">
        <v>640</v>
      </c>
      <c r="H145" s="208">
        <v>1</v>
      </c>
      <c r="I145" s="209"/>
      <c r="J145" s="210">
        <f>ROUND(I145*H145,2)</f>
        <v>0</v>
      </c>
      <c r="K145" s="211"/>
      <c r="L145" s="38"/>
      <c r="M145" s="212" t="s">
        <v>1</v>
      </c>
      <c r="N145" s="213" t="s">
        <v>38</v>
      </c>
      <c r="O145" s="70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6" t="s">
        <v>641</v>
      </c>
      <c r="AT145" s="216" t="s">
        <v>129</v>
      </c>
      <c r="AU145" s="216" t="s">
        <v>82</v>
      </c>
      <c r="AY145" s="16" t="s">
        <v>127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78</v>
      </c>
      <c r="BK145" s="217">
        <f>ROUND(I145*H145,2)</f>
        <v>0</v>
      </c>
      <c r="BL145" s="16" t="s">
        <v>641</v>
      </c>
      <c r="BM145" s="216" t="s">
        <v>682</v>
      </c>
    </row>
    <row r="146" spans="1:65" s="12" customFormat="1" ht="22.9" customHeight="1">
      <c r="B146" s="188"/>
      <c r="C146" s="189"/>
      <c r="D146" s="190" t="s">
        <v>72</v>
      </c>
      <c r="E146" s="202" t="s">
        <v>683</v>
      </c>
      <c r="F146" s="202" t="s">
        <v>684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P147</f>
        <v>0</v>
      </c>
      <c r="Q146" s="196"/>
      <c r="R146" s="197">
        <f>R147</f>
        <v>0</v>
      </c>
      <c r="S146" s="196"/>
      <c r="T146" s="198">
        <f>T147</f>
        <v>0</v>
      </c>
      <c r="AR146" s="199" t="s">
        <v>150</v>
      </c>
      <c r="AT146" s="200" t="s">
        <v>72</v>
      </c>
      <c r="AU146" s="200" t="s">
        <v>78</v>
      </c>
      <c r="AY146" s="199" t="s">
        <v>127</v>
      </c>
      <c r="BK146" s="201">
        <f>BK147</f>
        <v>0</v>
      </c>
    </row>
    <row r="147" spans="1:65" s="2" customFormat="1" ht="21.75" customHeight="1">
      <c r="A147" s="33"/>
      <c r="B147" s="34"/>
      <c r="C147" s="204" t="s">
        <v>8</v>
      </c>
      <c r="D147" s="204" t="s">
        <v>129</v>
      </c>
      <c r="E147" s="205" t="s">
        <v>685</v>
      </c>
      <c r="F147" s="206" t="s">
        <v>686</v>
      </c>
      <c r="G147" s="207" t="s">
        <v>645</v>
      </c>
      <c r="H147" s="208">
        <v>1</v>
      </c>
      <c r="I147" s="209"/>
      <c r="J147" s="210">
        <f>ROUND(I147*H147,2)</f>
        <v>0</v>
      </c>
      <c r="K147" s="211"/>
      <c r="L147" s="38"/>
      <c r="M147" s="255" t="s">
        <v>1</v>
      </c>
      <c r="N147" s="256" t="s">
        <v>38</v>
      </c>
      <c r="O147" s="257"/>
      <c r="P147" s="258">
        <f>O147*H147</f>
        <v>0</v>
      </c>
      <c r="Q147" s="258">
        <v>0</v>
      </c>
      <c r="R147" s="258">
        <f>Q147*H147</f>
        <v>0</v>
      </c>
      <c r="S147" s="258">
        <v>0</v>
      </c>
      <c r="T147" s="259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6" t="s">
        <v>641</v>
      </c>
      <c r="AT147" s="216" t="s">
        <v>129</v>
      </c>
      <c r="AU147" s="216" t="s">
        <v>82</v>
      </c>
      <c r="AY147" s="16" t="s">
        <v>127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78</v>
      </c>
      <c r="BK147" s="217">
        <f>ROUND(I147*H147,2)</f>
        <v>0</v>
      </c>
      <c r="BL147" s="16" t="s">
        <v>641</v>
      </c>
      <c r="BM147" s="216" t="s">
        <v>687</v>
      </c>
    </row>
    <row r="148" spans="1:65" s="2" customFormat="1" ht="6.95" customHeight="1">
      <c r="A148" s="33"/>
      <c r="B148" s="53"/>
      <c r="C148" s="54"/>
      <c r="D148" s="54"/>
      <c r="E148" s="54"/>
      <c r="F148" s="54"/>
      <c r="G148" s="54"/>
      <c r="H148" s="54"/>
      <c r="I148" s="152"/>
      <c r="J148" s="54"/>
      <c r="K148" s="54"/>
      <c r="L148" s="38"/>
      <c r="M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</row>
  </sheetData>
  <sheetProtection algorithmName="SHA-512" hashValue="8vUr2dqWkGJ0Ha9rTyCwkVRBkVw0KEwihkGvGbIGiplVtwA5PzaalVO2Ofg2onaZCS2UVz5/q7hjDg06doyUxA==" saltValue="F2NnaEzHf0S8YQpLtDlwisI/YxqIkt5ggzDGVMRDDVmMyBsiBm68ARovWufVTgqZHZ4Zf/QLVB5VSJe9zULpeg==" spinCount="100000" sheet="1" objects="1" scenarios="1" formatColumns="0" formatRows="0" autoFilter="0"/>
  <autoFilter ref="C123:K147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9"/>
      <c r="C3" s="110"/>
      <c r="D3" s="110"/>
      <c r="E3" s="110"/>
      <c r="F3" s="110"/>
      <c r="G3" s="110"/>
      <c r="H3" s="19"/>
    </row>
    <row r="4" spans="1:8" s="1" customFormat="1" ht="24.95" customHeight="1">
      <c r="B4" s="19"/>
      <c r="C4" s="112" t="s">
        <v>688</v>
      </c>
      <c r="H4" s="19"/>
    </row>
    <row r="5" spans="1:8" s="1" customFormat="1" ht="12" customHeight="1">
      <c r="B5" s="19"/>
      <c r="C5" s="260" t="s">
        <v>13</v>
      </c>
      <c r="D5" s="321" t="s">
        <v>14</v>
      </c>
      <c r="E5" s="314"/>
      <c r="F5" s="314"/>
      <c r="H5" s="19"/>
    </row>
    <row r="6" spans="1:8" s="1" customFormat="1" ht="36.950000000000003" customHeight="1">
      <c r="B6" s="19"/>
      <c r="C6" s="261" t="s">
        <v>16</v>
      </c>
      <c r="D6" s="325" t="s">
        <v>17</v>
      </c>
      <c r="E6" s="314"/>
      <c r="F6" s="314"/>
      <c r="H6" s="19"/>
    </row>
    <row r="7" spans="1:8" s="1" customFormat="1" ht="16.5" customHeight="1">
      <c r="B7" s="19"/>
      <c r="C7" s="114" t="s">
        <v>22</v>
      </c>
      <c r="D7" s="118" t="str">
        <f>'Rekapitulace stavby'!AN8</f>
        <v>15. 7. 2020</v>
      </c>
      <c r="H7" s="19"/>
    </row>
    <row r="8" spans="1:8" s="2" customFormat="1" ht="10.9" customHeight="1">
      <c r="A8" s="33"/>
      <c r="B8" s="38"/>
      <c r="C8" s="33"/>
      <c r="D8" s="33"/>
      <c r="E8" s="33"/>
      <c r="F8" s="33"/>
      <c r="G8" s="33"/>
      <c r="H8" s="38"/>
    </row>
    <row r="9" spans="1:8" s="11" customFormat="1" ht="29.25" customHeight="1">
      <c r="A9" s="175"/>
      <c r="B9" s="262"/>
      <c r="C9" s="263" t="s">
        <v>54</v>
      </c>
      <c r="D9" s="264" t="s">
        <v>55</v>
      </c>
      <c r="E9" s="264" t="s">
        <v>114</v>
      </c>
      <c r="F9" s="265" t="s">
        <v>689</v>
      </c>
      <c r="G9" s="175"/>
      <c r="H9" s="262"/>
    </row>
    <row r="10" spans="1:8" s="2" customFormat="1" ht="26.45" customHeight="1">
      <c r="A10" s="33"/>
      <c r="B10" s="38"/>
      <c r="C10" s="266" t="s">
        <v>690</v>
      </c>
      <c r="D10" s="266" t="s">
        <v>79</v>
      </c>
      <c r="E10" s="33"/>
      <c r="F10" s="33"/>
      <c r="G10" s="33"/>
      <c r="H10" s="38"/>
    </row>
    <row r="11" spans="1:8" s="2" customFormat="1" ht="16.899999999999999" customHeight="1">
      <c r="A11" s="33"/>
      <c r="B11" s="38"/>
      <c r="C11" s="267" t="s">
        <v>85</v>
      </c>
      <c r="D11" s="268" t="s">
        <v>86</v>
      </c>
      <c r="E11" s="269" t="s">
        <v>87</v>
      </c>
      <c r="F11" s="270">
        <v>1131.7</v>
      </c>
      <c r="G11" s="33"/>
      <c r="H11" s="38"/>
    </row>
    <row r="12" spans="1:8" s="2" customFormat="1" ht="16.899999999999999" customHeight="1">
      <c r="A12" s="33"/>
      <c r="B12" s="38"/>
      <c r="C12" s="271" t="s">
        <v>1</v>
      </c>
      <c r="D12" s="271" t="s">
        <v>293</v>
      </c>
      <c r="E12" s="16" t="s">
        <v>1</v>
      </c>
      <c r="F12" s="272">
        <v>1131.7</v>
      </c>
      <c r="G12" s="33"/>
      <c r="H12" s="38"/>
    </row>
    <row r="13" spans="1:8" s="2" customFormat="1" ht="16.899999999999999" customHeight="1">
      <c r="A13" s="33"/>
      <c r="B13" s="38"/>
      <c r="C13" s="271" t="s">
        <v>85</v>
      </c>
      <c r="D13" s="271" t="s">
        <v>149</v>
      </c>
      <c r="E13" s="16" t="s">
        <v>1</v>
      </c>
      <c r="F13" s="272">
        <v>1131.7</v>
      </c>
      <c r="G13" s="33"/>
      <c r="H13" s="38"/>
    </row>
    <row r="14" spans="1:8" s="2" customFormat="1" ht="16.899999999999999" customHeight="1">
      <c r="A14" s="33"/>
      <c r="B14" s="38"/>
      <c r="C14" s="273" t="s">
        <v>691</v>
      </c>
      <c r="D14" s="33"/>
      <c r="E14" s="33"/>
      <c r="F14" s="33"/>
      <c r="G14" s="33"/>
      <c r="H14" s="38"/>
    </row>
    <row r="15" spans="1:8" s="2" customFormat="1" ht="22.5">
      <c r="A15" s="33"/>
      <c r="B15" s="38"/>
      <c r="C15" s="271" t="s">
        <v>290</v>
      </c>
      <c r="D15" s="271" t="s">
        <v>692</v>
      </c>
      <c r="E15" s="16" t="s">
        <v>87</v>
      </c>
      <c r="F15" s="272">
        <v>1131.7</v>
      </c>
      <c r="G15" s="33"/>
      <c r="H15" s="38"/>
    </row>
    <row r="16" spans="1:8" s="2" customFormat="1" ht="16.899999999999999" customHeight="1">
      <c r="A16" s="33"/>
      <c r="B16" s="38"/>
      <c r="C16" s="271" t="s">
        <v>135</v>
      </c>
      <c r="D16" s="271" t="s">
        <v>693</v>
      </c>
      <c r="E16" s="16" t="s">
        <v>87</v>
      </c>
      <c r="F16" s="272">
        <v>1208.4000000000001</v>
      </c>
      <c r="G16" s="33"/>
      <c r="H16" s="38"/>
    </row>
    <row r="17" spans="1:8" s="2" customFormat="1" ht="22.5">
      <c r="A17" s="33"/>
      <c r="B17" s="38"/>
      <c r="C17" s="271" t="s">
        <v>160</v>
      </c>
      <c r="D17" s="271" t="s">
        <v>694</v>
      </c>
      <c r="E17" s="16" t="s">
        <v>162</v>
      </c>
      <c r="F17" s="272">
        <v>670.94200000000001</v>
      </c>
      <c r="G17" s="33"/>
      <c r="H17" s="38"/>
    </row>
    <row r="18" spans="1:8" s="2" customFormat="1" ht="22.5">
      <c r="A18" s="33"/>
      <c r="B18" s="38"/>
      <c r="C18" s="271" t="s">
        <v>175</v>
      </c>
      <c r="D18" s="271" t="s">
        <v>695</v>
      </c>
      <c r="E18" s="16" t="s">
        <v>162</v>
      </c>
      <c r="F18" s="272">
        <v>753.49199999999996</v>
      </c>
      <c r="G18" s="33"/>
      <c r="H18" s="38"/>
    </row>
    <row r="19" spans="1:8" s="2" customFormat="1" ht="16.899999999999999" customHeight="1">
      <c r="A19" s="33"/>
      <c r="B19" s="38"/>
      <c r="C19" s="271" t="s">
        <v>226</v>
      </c>
      <c r="D19" s="271" t="s">
        <v>696</v>
      </c>
      <c r="E19" s="16" t="s">
        <v>87</v>
      </c>
      <c r="F19" s="272">
        <v>1782.6</v>
      </c>
      <c r="G19" s="33"/>
      <c r="H19" s="38"/>
    </row>
    <row r="20" spans="1:8" s="2" customFormat="1" ht="16.899999999999999" customHeight="1">
      <c r="A20" s="33"/>
      <c r="B20" s="38"/>
      <c r="C20" s="271" t="s">
        <v>255</v>
      </c>
      <c r="D20" s="271" t="s">
        <v>697</v>
      </c>
      <c r="E20" s="16" t="s">
        <v>87</v>
      </c>
      <c r="F20" s="272">
        <v>1364.3</v>
      </c>
      <c r="G20" s="33"/>
      <c r="H20" s="38"/>
    </row>
    <row r="21" spans="1:8" s="2" customFormat="1" ht="16.899999999999999" customHeight="1">
      <c r="A21" s="33"/>
      <c r="B21" s="38"/>
      <c r="C21" s="271" t="s">
        <v>266</v>
      </c>
      <c r="D21" s="271" t="s">
        <v>698</v>
      </c>
      <c r="E21" s="16" t="s">
        <v>87</v>
      </c>
      <c r="F21" s="272">
        <v>1705.9</v>
      </c>
      <c r="G21" s="33"/>
      <c r="H21" s="38"/>
    </row>
    <row r="22" spans="1:8" s="2" customFormat="1" ht="16.899999999999999" customHeight="1">
      <c r="A22" s="33"/>
      <c r="B22" s="38"/>
      <c r="C22" s="271" t="s">
        <v>271</v>
      </c>
      <c r="D22" s="271" t="s">
        <v>699</v>
      </c>
      <c r="E22" s="16" t="s">
        <v>87</v>
      </c>
      <c r="F22" s="272">
        <v>1364.3</v>
      </c>
      <c r="G22" s="33"/>
      <c r="H22" s="38"/>
    </row>
    <row r="23" spans="1:8" s="2" customFormat="1" ht="16.899999999999999" customHeight="1">
      <c r="A23" s="33"/>
      <c r="B23" s="38"/>
      <c r="C23" s="271" t="s">
        <v>278</v>
      </c>
      <c r="D23" s="271" t="s">
        <v>700</v>
      </c>
      <c r="E23" s="16" t="s">
        <v>87</v>
      </c>
      <c r="F23" s="272">
        <v>1131.7</v>
      </c>
      <c r="G23" s="33"/>
      <c r="H23" s="38"/>
    </row>
    <row r="24" spans="1:8" s="2" customFormat="1" ht="16.899999999999999" customHeight="1">
      <c r="A24" s="33"/>
      <c r="B24" s="38"/>
      <c r="C24" s="271" t="s">
        <v>282</v>
      </c>
      <c r="D24" s="271" t="s">
        <v>283</v>
      </c>
      <c r="E24" s="16" t="s">
        <v>87</v>
      </c>
      <c r="F24" s="272">
        <v>1131.7</v>
      </c>
      <c r="G24" s="33"/>
      <c r="H24" s="38"/>
    </row>
    <row r="25" spans="1:8" s="2" customFormat="1" ht="22.5">
      <c r="A25" s="33"/>
      <c r="B25" s="38"/>
      <c r="C25" s="271" t="s">
        <v>286</v>
      </c>
      <c r="D25" s="271" t="s">
        <v>287</v>
      </c>
      <c r="E25" s="16" t="s">
        <v>87</v>
      </c>
      <c r="F25" s="272">
        <v>1131.7</v>
      </c>
      <c r="G25" s="33"/>
      <c r="H25" s="38"/>
    </row>
    <row r="26" spans="1:8" s="2" customFormat="1" ht="16.899999999999999" customHeight="1">
      <c r="A26" s="33"/>
      <c r="B26" s="38"/>
      <c r="C26" s="271" t="s">
        <v>260</v>
      </c>
      <c r="D26" s="271" t="s">
        <v>701</v>
      </c>
      <c r="E26" s="16" t="s">
        <v>192</v>
      </c>
      <c r="F26" s="272">
        <v>695.79300000000001</v>
      </c>
      <c r="G26" s="33"/>
      <c r="H26" s="38"/>
    </row>
    <row r="27" spans="1:8" s="2" customFormat="1" ht="16.899999999999999" customHeight="1">
      <c r="A27" s="33"/>
      <c r="B27" s="38"/>
      <c r="C27" s="267" t="s">
        <v>702</v>
      </c>
      <c r="D27" s="268" t="s">
        <v>703</v>
      </c>
      <c r="E27" s="269" t="s">
        <v>87</v>
      </c>
      <c r="F27" s="270">
        <v>125.1</v>
      </c>
      <c r="G27" s="33"/>
      <c r="H27" s="38"/>
    </row>
    <row r="28" spans="1:8" s="2" customFormat="1" ht="16.899999999999999" customHeight="1">
      <c r="A28" s="33"/>
      <c r="B28" s="38"/>
      <c r="C28" s="267" t="s">
        <v>89</v>
      </c>
      <c r="D28" s="268" t="s">
        <v>90</v>
      </c>
      <c r="E28" s="269" t="s">
        <v>87</v>
      </c>
      <c r="F28" s="270">
        <v>341.6</v>
      </c>
      <c r="G28" s="33"/>
      <c r="H28" s="38"/>
    </row>
    <row r="29" spans="1:8" s="2" customFormat="1" ht="16.899999999999999" customHeight="1">
      <c r="A29" s="33"/>
      <c r="B29" s="38"/>
      <c r="C29" s="271" t="s">
        <v>1</v>
      </c>
      <c r="D29" s="271" t="s">
        <v>308</v>
      </c>
      <c r="E29" s="16" t="s">
        <v>1</v>
      </c>
      <c r="F29" s="272">
        <v>336.9</v>
      </c>
      <c r="G29" s="33"/>
      <c r="H29" s="38"/>
    </row>
    <row r="30" spans="1:8" s="2" customFormat="1" ht="16.899999999999999" customHeight="1">
      <c r="A30" s="33"/>
      <c r="B30" s="38"/>
      <c r="C30" s="271" t="s">
        <v>1</v>
      </c>
      <c r="D30" s="271" t="s">
        <v>309</v>
      </c>
      <c r="E30" s="16" t="s">
        <v>1</v>
      </c>
      <c r="F30" s="272">
        <v>4.7</v>
      </c>
      <c r="G30" s="33"/>
      <c r="H30" s="38"/>
    </row>
    <row r="31" spans="1:8" s="2" customFormat="1" ht="16.899999999999999" customHeight="1">
      <c r="A31" s="33"/>
      <c r="B31" s="38"/>
      <c r="C31" s="271" t="s">
        <v>89</v>
      </c>
      <c r="D31" s="271" t="s">
        <v>149</v>
      </c>
      <c r="E31" s="16" t="s">
        <v>1</v>
      </c>
      <c r="F31" s="272">
        <v>341.6</v>
      </c>
      <c r="G31" s="33"/>
      <c r="H31" s="38"/>
    </row>
    <row r="32" spans="1:8" s="2" customFormat="1" ht="16.899999999999999" customHeight="1">
      <c r="A32" s="33"/>
      <c r="B32" s="38"/>
      <c r="C32" s="273" t="s">
        <v>691</v>
      </c>
      <c r="D32" s="33"/>
      <c r="E32" s="33"/>
      <c r="F32" s="33"/>
      <c r="G32" s="33"/>
      <c r="H32" s="38"/>
    </row>
    <row r="33" spans="1:8" s="2" customFormat="1" ht="16.899999999999999" customHeight="1">
      <c r="A33" s="33"/>
      <c r="B33" s="38"/>
      <c r="C33" s="271" t="s">
        <v>305</v>
      </c>
      <c r="D33" s="271" t="s">
        <v>704</v>
      </c>
      <c r="E33" s="16" t="s">
        <v>87</v>
      </c>
      <c r="F33" s="272">
        <v>341.6</v>
      </c>
      <c r="G33" s="33"/>
      <c r="H33" s="38"/>
    </row>
    <row r="34" spans="1:8" s="2" customFormat="1" ht="16.899999999999999" customHeight="1">
      <c r="A34" s="33"/>
      <c r="B34" s="38"/>
      <c r="C34" s="271" t="s">
        <v>130</v>
      </c>
      <c r="D34" s="271" t="s">
        <v>705</v>
      </c>
      <c r="E34" s="16" t="s">
        <v>87</v>
      </c>
      <c r="F34" s="272">
        <v>341.6</v>
      </c>
      <c r="G34" s="33"/>
      <c r="H34" s="38"/>
    </row>
    <row r="35" spans="1:8" s="2" customFormat="1" ht="22.5">
      <c r="A35" s="33"/>
      <c r="B35" s="38"/>
      <c r="C35" s="271" t="s">
        <v>160</v>
      </c>
      <c r="D35" s="271" t="s">
        <v>694</v>
      </c>
      <c r="E35" s="16" t="s">
        <v>162</v>
      </c>
      <c r="F35" s="272">
        <v>670.94200000000001</v>
      </c>
      <c r="G35" s="33"/>
      <c r="H35" s="38"/>
    </row>
    <row r="36" spans="1:8" s="2" customFormat="1" ht="22.5">
      <c r="A36" s="33"/>
      <c r="B36" s="38"/>
      <c r="C36" s="271" t="s">
        <v>175</v>
      </c>
      <c r="D36" s="271" t="s">
        <v>695</v>
      </c>
      <c r="E36" s="16" t="s">
        <v>162</v>
      </c>
      <c r="F36" s="272">
        <v>753.49199999999996</v>
      </c>
      <c r="G36" s="33"/>
      <c r="H36" s="38"/>
    </row>
    <row r="37" spans="1:8" s="2" customFormat="1" ht="16.899999999999999" customHeight="1">
      <c r="A37" s="33"/>
      <c r="B37" s="38"/>
      <c r="C37" s="271" t="s">
        <v>226</v>
      </c>
      <c r="D37" s="271" t="s">
        <v>696</v>
      </c>
      <c r="E37" s="16" t="s">
        <v>87</v>
      </c>
      <c r="F37" s="272">
        <v>1782.6</v>
      </c>
      <c r="G37" s="33"/>
      <c r="H37" s="38"/>
    </row>
    <row r="38" spans="1:8" s="2" customFormat="1" ht="16.899999999999999" customHeight="1">
      <c r="A38" s="33"/>
      <c r="B38" s="38"/>
      <c r="C38" s="271" t="s">
        <v>266</v>
      </c>
      <c r="D38" s="271" t="s">
        <v>698</v>
      </c>
      <c r="E38" s="16" t="s">
        <v>87</v>
      </c>
      <c r="F38" s="272">
        <v>1705.9</v>
      </c>
      <c r="G38" s="33"/>
      <c r="H38" s="38"/>
    </row>
    <row r="39" spans="1:8" s="2" customFormat="1" ht="16.899999999999999" customHeight="1">
      <c r="A39" s="33"/>
      <c r="B39" s="38"/>
      <c r="C39" s="271" t="s">
        <v>311</v>
      </c>
      <c r="D39" s="271" t="s">
        <v>706</v>
      </c>
      <c r="E39" s="16" t="s">
        <v>87</v>
      </c>
      <c r="F39" s="272">
        <v>337.03699999999998</v>
      </c>
      <c r="G39" s="33"/>
      <c r="H39" s="38"/>
    </row>
    <row r="40" spans="1:8" s="2" customFormat="1" ht="16.899999999999999" customHeight="1">
      <c r="A40" s="33"/>
      <c r="B40" s="38"/>
      <c r="C40" s="267" t="s">
        <v>93</v>
      </c>
      <c r="D40" s="268" t="s">
        <v>94</v>
      </c>
      <c r="E40" s="269" t="s">
        <v>87</v>
      </c>
      <c r="F40" s="270">
        <v>76.7</v>
      </c>
      <c r="G40" s="33"/>
      <c r="H40" s="38"/>
    </row>
    <row r="41" spans="1:8" s="2" customFormat="1" ht="16.899999999999999" customHeight="1">
      <c r="A41" s="33"/>
      <c r="B41" s="38"/>
      <c r="C41" s="271" t="s">
        <v>1</v>
      </c>
      <c r="D41" s="271" t="s">
        <v>326</v>
      </c>
      <c r="E41" s="16" t="s">
        <v>1</v>
      </c>
      <c r="F41" s="272">
        <v>67.8</v>
      </c>
      <c r="G41" s="33"/>
      <c r="H41" s="38"/>
    </row>
    <row r="42" spans="1:8" s="2" customFormat="1" ht="16.899999999999999" customHeight="1">
      <c r="A42" s="33"/>
      <c r="B42" s="38"/>
      <c r="C42" s="271" t="s">
        <v>1</v>
      </c>
      <c r="D42" s="271" t="s">
        <v>327</v>
      </c>
      <c r="E42" s="16" t="s">
        <v>1</v>
      </c>
      <c r="F42" s="272">
        <v>8.9</v>
      </c>
      <c r="G42" s="33"/>
      <c r="H42" s="38"/>
    </row>
    <row r="43" spans="1:8" s="2" customFormat="1" ht="16.899999999999999" customHeight="1">
      <c r="A43" s="33"/>
      <c r="B43" s="38"/>
      <c r="C43" s="271" t="s">
        <v>93</v>
      </c>
      <c r="D43" s="271" t="s">
        <v>149</v>
      </c>
      <c r="E43" s="16" t="s">
        <v>1</v>
      </c>
      <c r="F43" s="272">
        <v>76.7</v>
      </c>
      <c r="G43" s="33"/>
      <c r="H43" s="38"/>
    </row>
    <row r="44" spans="1:8" s="2" customFormat="1" ht="16.899999999999999" customHeight="1">
      <c r="A44" s="33"/>
      <c r="B44" s="38"/>
      <c r="C44" s="273" t="s">
        <v>691</v>
      </c>
      <c r="D44" s="33"/>
      <c r="E44" s="33"/>
      <c r="F44" s="33"/>
      <c r="G44" s="33"/>
      <c r="H44" s="38"/>
    </row>
    <row r="45" spans="1:8" s="2" customFormat="1" ht="16.899999999999999" customHeight="1">
      <c r="A45" s="33"/>
      <c r="B45" s="38"/>
      <c r="C45" s="271" t="s">
        <v>323</v>
      </c>
      <c r="D45" s="271" t="s">
        <v>707</v>
      </c>
      <c r="E45" s="16" t="s">
        <v>87</v>
      </c>
      <c r="F45" s="272">
        <v>76.7</v>
      </c>
      <c r="G45" s="33"/>
      <c r="H45" s="38"/>
    </row>
    <row r="46" spans="1:8" s="2" customFormat="1" ht="16.899999999999999" customHeight="1">
      <c r="A46" s="33"/>
      <c r="B46" s="38"/>
      <c r="C46" s="271" t="s">
        <v>135</v>
      </c>
      <c r="D46" s="271" t="s">
        <v>693</v>
      </c>
      <c r="E46" s="16" t="s">
        <v>87</v>
      </c>
      <c r="F46" s="272">
        <v>1208.4000000000001</v>
      </c>
      <c r="G46" s="33"/>
      <c r="H46" s="38"/>
    </row>
    <row r="47" spans="1:8" s="2" customFormat="1" ht="22.5">
      <c r="A47" s="33"/>
      <c r="B47" s="38"/>
      <c r="C47" s="271" t="s">
        <v>160</v>
      </c>
      <c r="D47" s="271" t="s">
        <v>694</v>
      </c>
      <c r="E47" s="16" t="s">
        <v>162</v>
      </c>
      <c r="F47" s="272">
        <v>670.94200000000001</v>
      </c>
      <c r="G47" s="33"/>
      <c r="H47" s="38"/>
    </row>
    <row r="48" spans="1:8" s="2" customFormat="1" ht="22.5">
      <c r="A48" s="33"/>
      <c r="B48" s="38"/>
      <c r="C48" s="271" t="s">
        <v>175</v>
      </c>
      <c r="D48" s="271" t="s">
        <v>695</v>
      </c>
      <c r="E48" s="16" t="s">
        <v>162</v>
      </c>
      <c r="F48" s="272">
        <v>753.49199999999996</v>
      </c>
      <c r="G48" s="33"/>
      <c r="H48" s="38"/>
    </row>
    <row r="49" spans="1:8" s="2" customFormat="1" ht="16.899999999999999" customHeight="1">
      <c r="A49" s="33"/>
      <c r="B49" s="38"/>
      <c r="C49" s="271" t="s">
        <v>226</v>
      </c>
      <c r="D49" s="271" t="s">
        <v>696</v>
      </c>
      <c r="E49" s="16" t="s">
        <v>87</v>
      </c>
      <c r="F49" s="272">
        <v>1782.6</v>
      </c>
      <c r="G49" s="33"/>
      <c r="H49" s="38"/>
    </row>
    <row r="50" spans="1:8" s="2" customFormat="1" ht="16.899999999999999" customHeight="1">
      <c r="A50" s="33"/>
      <c r="B50" s="38"/>
      <c r="C50" s="271" t="s">
        <v>274</v>
      </c>
      <c r="D50" s="271" t="s">
        <v>708</v>
      </c>
      <c r="E50" s="16" t="s">
        <v>87</v>
      </c>
      <c r="F50" s="272">
        <v>76.7</v>
      </c>
      <c r="G50" s="33"/>
      <c r="H50" s="38"/>
    </row>
    <row r="51" spans="1:8" s="2" customFormat="1" ht="16.899999999999999" customHeight="1">
      <c r="A51" s="33"/>
      <c r="B51" s="38"/>
      <c r="C51" s="271" t="s">
        <v>329</v>
      </c>
      <c r="D51" s="271" t="s">
        <v>709</v>
      </c>
      <c r="E51" s="16" t="s">
        <v>87</v>
      </c>
      <c r="F51" s="272">
        <v>65.043999999999997</v>
      </c>
      <c r="G51" s="33"/>
      <c r="H51" s="38"/>
    </row>
    <row r="52" spans="1:8" s="2" customFormat="1" ht="7.35" customHeight="1">
      <c r="A52" s="33"/>
      <c r="B52" s="150"/>
      <c r="C52" s="151"/>
      <c r="D52" s="151"/>
      <c r="E52" s="151"/>
      <c r="F52" s="151"/>
      <c r="G52" s="151"/>
      <c r="H52" s="38"/>
    </row>
    <row r="53" spans="1:8" s="2" customFormat="1" ht="11.25">
      <c r="A53" s="33"/>
      <c r="B53" s="33"/>
      <c r="C53" s="33"/>
      <c r="D53" s="33"/>
      <c r="E53" s="33"/>
      <c r="F53" s="33"/>
      <c r="G53" s="33"/>
      <c r="H53" s="33"/>
    </row>
  </sheetData>
  <sheetProtection algorithmName="SHA-512" hashValue="0gTnIz9oBZboB3I8/jicNdWmu/mgbKQZw0W5eqIzzbT4ouIX7A291xnYdEaqu77B18yx5MwfWAqmajP/QsXPBQ==" saltValue="zuCrVoqltS290DY3O18vrsBqvKxn4C2GXQO8W4yLrr2udhHBQ4xcwA9fQojv8aoOm2nWQuxoPXiEBlIyyMaqt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komunikace</vt:lpstr>
      <vt:lpstr>2 - vedlejší rozpočtové n...</vt:lpstr>
      <vt:lpstr>Seznam figur</vt:lpstr>
      <vt:lpstr>'1 - komunikace'!Názvy_tisku</vt:lpstr>
      <vt:lpstr>'2 - vedlejší rozpočtové n...'!Názvy_tisku</vt:lpstr>
      <vt:lpstr>'Rekapitulace stavby'!Názvy_tisku</vt:lpstr>
      <vt:lpstr>'Seznam figur'!Názvy_tisku</vt:lpstr>
      <vt:lpstr>'1 - komunikace'!Oblast_tisku</vt:lpstr>
      <vt:lpstr>'2 - vedlejší rozpočtové n...'!Oblast_tisku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LAPTOP-1HLKIQ53\Dudik</dc:creator>
  <cp:lastModifiedBy>Modlík Miloslav</cp:lastModifiedBy>
  <dcterms:created xsi:type="dcterms:W3CDTF">2020-07-16T20:15:45Z</dcterms:created>
  <dcterms:modified xsi:type="dcterms:W3CDTF">2020-08-03T14:20:27Z</dcterms:modified>
</cp:coreProperties>
</file>